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defaultThemeVersion="124226"/>
  <mc:AlternateContent xmlns:mc="http://schemas.openxmlformats.org/markup-compatibility/2006">
    <mc:Choice Requires="x15">
      <x15ac:absPath xmlns:x15ac="http://schemas.microsoft.com/office/spreadsheetml/2010/11/ac" url="K:\Tax Rates\Tax Rates 2025\Garry's Calculations\"/>
    </mc:Choice>
  </mc:AlternateContent>
  <bookViews>
    <workbookView xWindow="0" yWindow="0" windowWidth="28800" windowHeight="11310" activeTab="2"/>
  </bookViews>
  <sheets>
    <sheet name="Summary" sheetId="1" r:id="rId1"/>
    <sheet name="Data" sheetId="7" r:id="rId2"/>
    <sheet name="Notice" sheetId="5" r:id="rId3"/>
    <sheet name="Voter-Approval" sheetId="6" r:id="rId4"/>
  </sheets>
  <definedNames>
    <definedName name="aaPrint" localSheetId="1">Data!$B$1:$D$6,Data!#REF!</definedName>
    <definedName name="aaPrint" localSheetId="2">Notice!$A$1:$F$26,Notice!#REF!</definedName>
    <definedName name="aaPrint" localSheetId="3">'Voter-Approval'!$B$27:$G$87,'Voter-Approval'!#REF!</definedName>
    <definedName name="aaPrint">Summary!$A$1:$E$22,Summary!#REF!</definedName>
    <definedName name="aaPrintDebt" localSheetId="1">Data!$B$1:$D$6,Data!#REF!</definedName>
    <definedName name="aaPrintDebt" localSheetId="2">Notice!$A$1:$F$26,Notice!#REF!</definedName>
    <definedName name="aaPrintDebt" localSheetId="3">'Voter-Approval'!$B$27:$G$87,'Voter-Approval'!#REF!</definedName>
    <definedName name="aaPrintDebt">Summary!$A$1:$E$22,Summary!#REF!</definedName>
    <definedName name="ALL" localSheetId="1">Data!$B$1:$D$6</definedName>
    <definedName name="ALL" localSheetId="2">Notice!$A$1:$F$26</definedName>
    <definedName name="ALL" localSheetId="3">'Voter-Approval'!$B$27:$G$87</definedName>
    <definedName name="ALL">Summary!$A$1:$E$22</definedName>
    <definedName name="DATA" localSheetId="1">Data!$B$1:$D$6</definedName>
    <definedName name="DATA" localSheetId="2">Notice!$A$1:$F$26</definedName>
    <definedName name="DATA" localSheetId="3">'Voter-Approval'!$B$27:$G$87</definedName>
    <definedName name="DATA">Summary!$A$1:$E$22</definedName>
    <definedName name="DEBT1" localSheetId="1">Data!$B$1:$D$6,Data!#REF!</definedName>
    <definedName name="DEBT1" localSheetId="2">Notice!$A$1:$F$26,Notice!#REF!</definedName>
    <definedName name="DEBT1" localSheetId="3">'Voter-Approval'!$B$27:$G$87,'Voter-Approval'!#REF!</definedName>
    <definedName name="DEBT1">Summary!$A$1:$E$22,Summary!#REF!</definedName>
    <definedName name="_xlnm.Print_Area" localSheetId="1">Data!$A$1:$E$45</definedName>
    <definedName name="_xlnm.Print_Area" localSheetId="2">Notice!$A$1:$F$26</definedName>
    <definedName name="_xlnm.Print_Area" localSheetId="0">Summary!$A$1:$E$16</definedName>
    <definedName name="_xlnm.Print_Area" localSheetId="3">'Voter-Approval'!$A$1:$H$115</definedName>
    <definedName name="TAB_A_B" localSheetId="1">Data!#REF!</definedName>
    <definedName name="TAB_A_B" localSheetId="2">Notice!#REF!</definedName>
    <definedName name="TAB_A_B" localSheetId="3">'Voter-Approval'!#REF!</definedName>
    <definedName name="TAB_A_B">Summary!#REF!</definedName>
    <definedName name="TNT_DEBT2" localSheetId="1">Data!#REF!</definedName>
    <definedName name="TNT_DEBT2" localSheetId="2">Notice!#REF!</definedName>
    <definedName name="TNT_DEBT2" localSheetId="3">'Voter-Approval'!#REF!</definedName>
    <definedName name="TNT_DEBT2">Summary!#REF!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69" i="7" l="1"/>
  <c r="D37" i="7"/>
  <c r="F58" i="7" l="1"/>
  <c r="F63" i="7" l="1"/>
  <c r="F57" i="7" s="1"/>
  <c r="F59" i="7"/>
  <c r="D35" i="7"/>
  <c r="D34" i="7"/>
  <c r="D33" i="7"/>
  <c r="D47" i="7" l="1"/>
  <c r="F47" i="7" s="1"/>
  <c r="F48" i="7" s="1"/>
  <c r="I48" i="7" s="1"/>
  <c r="B5" i="6"/>
  <c r="F80" i="6" l="1"/>
  <c r="F78" i="6"/>
  <c r="F76" i="6"/>
  <c r="F75" i="6"/>
  <c r="F70" i="6"/>
  <c r="F68" i="6"/>
  <c r="F66" i="6"/>
  <c r="F65" i="6"/>
  <c r="F60" i="6"/>
  <c r="F58" i="6"/>
  <c r="F56" i="6"/>
  <c r="F55" i="6"/>
  <c r="A1" i="5"/>
  <c r="A1" i="7"/>
  <c r="F97" i="6"/>
  <c r="D21" i="7"/>
  <c r="D27" i="7"/>
  <c r="A2" i="5"/>
  <c r="E2" i="5"/>
  <c r="E8" i="5"/>
  <c r="E11" i="5"/>
  <c r="E12" i="5"/>
  <c r="E15" i="5"/>
  <c r="E18" i="5"/>
  <c r="E19" i="5"/>
  <c r="F29" i="6"/>
  <c r="F33" i="6"/>
  <c r="F95" i="6" s="1"/>
  <c r="F35" i="6"/>
  <c r="F41" i="6"/>
  <c r="F45" i="6"/>
  <c r="F51" i="6"/>
  <c r="A2" i="1"/>
  <c r="D2" i="1"/>
  <c r="E22" i="5" l="1"/>
  <c r="E23" i="5" s="1"/>
  <c r="E9" i="5"/>
  <c r="F49" i="6"/>
  <c r="F21" i="7"/>
  <c r="F57" i="6"/>
  <c r="F59" i="6" s="1"/>
  <c r="F61" i="6" s="1"/>
  <c r="F99" i="6"/>
  <c r="F101" i="6" s="1"/>
  <c r="F103" i="6" s="1"/>
  <c r="F77" i="6"/>
  <c r="F79" i="6" s="1"/>
  <c r="F81" i="6" s="1"/>
  <c r="F67" i="6"/>
  <c r="F69" i="6" s="1"/>
  <c r="F71" i="6" s="1"/>
  <c r="E14" i="5"/>
  <c r="E21" i="5"/>
  <c r="F67" i="7" s="1"/>
  <c r="E16" i="5"/>
  <c r="F37" i="6"/>
  <c r="F39" i="6" s="1"/>
  <c r="F47" i="6" s="1"/>
  <c r="F43" i="6"/>
  <c r="F31" i="6"/>
  <c r="F65" i="7" l="1"/>
  <c r="F83" i="6"/>
  <c r="E24" i="5"/>
  <c r="E25" i="5" s="1"/>
  <c r="F85" i="6" l="1"/>
  <c r="F87" i="6" s="1"/>
  <c r="F105" i="6" l="1"/>
</calcChain>
</file>

<file path=xl/sharedStrings.xml><?xml version="1.0" encoding="utf-8"?>
<sst xmlns="http://schemas.openxmlformats.org/spreadsheetml/2006/main" count="355" uniqueCount="184">
  <si>
    <t>$</t>
  </si>
  <si>
    <t>/$100</t>
  </si>
  <si>
    <t>10.</t>
  </si>
  <si>
    <t>11.</t>
  </si>
  <si>
    <t>12.</t>
  </si>
  <si>
    <t>13.</t>
  </si>
  <si>
    <t>14.</t>
  </si>
  <si>
    <t>-</t>
  </si>
  <si>
    <t>=</t>
  </si>
  <si>
    <t>x</t>
  </si>
  <si>
    <t>4.</t>
  </si>
  <si>
    <t>1.</t>
  </si>
  <si>
    <t>2.</t>
  </si>
  <si>
    <t>3.</t>
  </si>
  <si>
    <t>5.</t>
  </si>
  <si>
    <t>6.</t>
  </si>
  <si>
    <t>7.</t>
  </si>
  <si>
    <t>8.</t>
  </si>
  <si>
    <t>9.</t>
  </si>
  <si>
    <t>(line 1 minus line 2)</t>
  </si>
  <si>
    <t>(multiply line 3 by line 4, divide by $100)</t>
  </si>
  <si>
    <t>(line 8 minus line 9)</t>
  </si>
  <si>
    <t>Difference in Rates per $100 value</t>
  </si>
  <si>
    <t>Notice of Public Hearing Notice Calculations</t>
  </si>
  <si>
    <t>Instructions</t>
  </si>
  <si>
    <t>Data Entry Page</t>
  </si>
  <si>
    <t>Annual increase/decrease in taxes if proposed tax rate is adopted</t>
  </si>
  <si>
    <t>percentage of increase</t>
  </si>
  <si>
    <t>Percentage increase/decrease in rates (+/-)</t>
  </si>
  <si>
    <t>Amount you need to enter into line 11</t>
  </si>
  <si>
    <t xml:space="preserve">Your Final Calculated Debt Rate is: </t>
  </si>
  <si>
    <t>NOTE:  All worksheets are "locked" to protect accidental changes.  You may only enter items on the data entry page and only in the blue colored cells.  If for some reason you need to otherwise edit any of the worksheets, the password to unlock them is "TAX".  It is case sensitive.</t>
  </si>
  <si>
    <t>Complete lines 8 thru 14 ONLY if you have qualified debt or contract service.</t>
  </si>
  <si>
    <t>NOTE1:  If line 12 displays "NEG#", then the amount entered on line 11 is too high.</t>
  </si>
  <si>
    <t xml:space="preserve">NOTE2: If you have a specific TARGET DEBT RATE, enter that rate on line 13 and enter the amount that appears in line 14 into line 11.  If you have done this correctly, line 12 will now equal line 13.  If line 14 displays "NEG#", then your target debt rate is higher than the law permits; you may not use that target rate.  </t>
  </si>
  <si>
    <t>Use the following ONLY if you wish a specified debt rate.</t>
  </si>
  <si>
    <t>If you have debt, when you enter the debt information, your debt rate will be calculated for you on line 12 of the data entry page.  It has a provision for you to "back into" a specific debt rate if you wish.</t>
  </si>
  <si>
    <t>After you have entered the required data, click on the "Notice" tab.  This sheet has all the information you need to complete the "Water District Notice of Public Hearing on Tax Rate".  This is a notice all water districts must publish prior to adopting their tax rate (Water Code, Section 49.236).  The Tax Office cannot publish this for you.</t>
  </si>
  <si>
    <t>These worksheets will calculate the information water districts will need prior to adopting their tax rate.  It will be necessary first to enter the required data on the "Data Entry" sheet.  To access that sheet, click on the Data tab located at the bottom of this window.  Some data may already have been entered for you.</t>
  </si>
  <si>
    <t>(multiply line 8 by line 9, divide by $100)</t>
  </si>
  <si>
    <t>15.</t>
  </si>
  <si>
    <t>16.</t>
  </si>
  <si>
    <t>17.</t>
  </si>
  <si>
    <t>18.</t>
  </si>
  <si>
    <t>NOTE: Due to an anomaly in the law, it is possible that the calculated voter-approval rate will be higher than the proposed rate which generated the voter-approval rate.  Although not likely, if this occurs, you should seek legal counsel.  If you are a new jurisdiction or had no levy last year, line 14 of the Notice tab will display "INFINITE %" because you are dividing by zero.  Again, this a problem with the wording in the Code and you may wish to seek legal counsel as to what you need to show in your notice.</t>
  </si>
  <si>
    <t xml:space="preserve">NOTE:  This worksheet provides the numbers you will need for your Notice, but it is not in the format required for publicaton.  An example of the notice is provided on the Comptroller's website at https://comptroller.texas.gov/taxes/property-tax/truth-in-taxation/notices.php. </t>
  </si>
  <si>
    <t>If line 14 on the Notice tab is equal to or less than 3.5%, this paragraph does not apply and you may ignore the "Voter-Approval" tab.  If line 14 on the Notice tab is more than 3.5% and you are a Developed Water District, an election must be held to determine whether to approve the maintenance and operation tax rate under Section 49.23602 of the Water Code. You are advised to seek legal counsel in this event.  The VOTER-APPROVAL RATE is calculated for you on the "Voter-Approval" tab.</t>
  </si>
  <si>
    <t>19.</t>
  </si>
  <si>
    <t>20.</t>
  </si>
  <si>
    <t>21.</t>
  </si>
  <si>
    <t>22.</t>
  </si>
  <si>
    <t>23.</t>
  </si>
  <si>
    <t xml:space="preserve">2024 average taxable value of residence homestead.  </t>
  </si>
  <si>
    <t>2023 Unused Increment Rate</t>
  </si>
  <si>
    <t>2024 average appraised value of residence homestead</t>
  </si>
  <si>
    <t>2024 general exemptions available for the average homestead (excluding senior citizen's or disabled person's exemptions)</t>
  </si>
  <si>
    <t>2024 average taxable value of residence homestead</t>
  </si>
  <si>
    <t>2024 Total tax on average residence homestead</t>
  </si>
  <si>
    <t>2022 Unused Increment Rate</t>
  </si>
  <si>
    <t>2023 Voter-Approval Tax Rate</t>
  </si>
  <si>
    <t>2022 Voter-Approval Tax Rate</t>
  </si>
  <si>
    <t>2023 Adopted Tax Rate</t>
  </si>
  <si>
    <t>2022 Adopted Tax Rate</t>
  </si>
  <si>
    <t>2023 Total Taxable Value</t>
  </si>
  <si>
    <t>2022 Total Taxable Value</t>
  </si>
  <si>
    <t>24.</t>
  </si>
  <si>
    <t>Water District Name</t>
  </si>
  <si>
    <t>Phone (area code and number)</t>
  </si>
  <si>
    <t>Water District's Address, City, State, ZIP Code</t>
  </si>
  <si>
    <t>Water District's Website Address</t>
  </si>
  <si>
    <t xml:space="preserve">Developted Districts </t>
  </si>
  <si>
    <t>Form 50-860</t>
  </si>
  <si>
    <t>Section 1: Voter-Approval Tax Rate</t>
  </si>
  <si>
    <t>The voter-approval tax rate for developed water districts is the current year's debt service, contract, and unused increment tax rates plus the maintenance and operation (M&amp;O) tax rate that</t>
  </si>
  <si>
    <t>would impose no more than 1.035 times the amount of M&amp;O tax imposed by the water district in the preceding year on the average appraised value of a residence homestead in the water</t>
  </si>
  <si>
    <t xml:space="preserve">district. The average appraised value disregards any homestead exemption available only to people with disabilities or those age 65 or older. </t>
  </si>
  <si>
    <t xml:space="preserve">Line.                                                                                               </t>
  </si>
  <si>
    <t>Worksheet</t>
  </si>
  <si>
    <t>Amount/Rate</t>
  </si>
  <si>
    <t>2024 average appraised value of residence homestead.</t>
  </si>
  <si>
    <r>
      <t xml:space="preserve">Highest M&amp;O tax on average residence homestead with increase. </t>
    </r>
    <r>
      <rPr>
        <sz val="11"/>
        <rFont val="Arial"/>
        <family val="2"/>
      </rPr>
      <t xml:space="preserve">Multiply Line 5 by 1.035. </t>
    </r>
  </si>
  <si>
    <r>
      <t xml:space="preserve">Total Foregone Revenue Amount. </t>
    </r>
    <r>
      <rPr>
        <sz val="11"/>
        <rFont val="Arial"/>
        <family val="2"/>
      </rPr>
      <t>Add Lines 13G, 14G, and 15G.</t>
    </r>
    <r>
      <rPr>
        <b/>
        <sz val="11"/>
        <rFont val="Arial"/>
        <family val="2"/>
      </rPr>
      <t xml:space="preserve"> </t>
    </r>
  </si>
  <si>
    <t>Section 2: Election Tax Rate</t>
  </si>
  <si>
    <t>The mandatory tax election rate is the highest tax rate a developed water district may adopt without holding an election. The mandatory tax election rate is the rate that would impose 1.035</t>
  </si>
  <si>
    <t>times the amount of tax imposed by the district in the preceding year on the average appraised value of a residence homestead in the water district plus the unused increment rate. The</t>
  </si>
  <si>
    <t xml:space="preserve">average appraised value disregards any homestead exemption available only to people with disabilities or those age 65 or older. </t>
  </si>
  <si>
    <t>The calculation process starts after the chief appraiser delivers to the taxing unit the certified appraisal roll or certified estimate of value and the estimated values of properties under protest</t>
  </si>
  <si>
    <t>If any part of a developed water district is located in an area declared a disaster area during the current tax year by the governor or by the president, the board of the district may calculate the</t>
  </si>
  <si>
    <t>voter-approval tax rate in the manner provided in Water Code Section 49.23601(a) and determine whether an election is required to approve the adopted tax rate in the manner provided in</t>
  </si>
  <si>
    <r>
      <t xml:space="preserve">Water Code Section 49.23601(c). In such cases, the developed water district may use Comptroller Form </t>
    </r>
    <r>
      <rPr>
        <i/>
        <sz val="11"/>
        <rFont val="Arial"/>
        <family val="2"/>
      </rPr>
      <t>50-858 Water District Voter-Approval Tax Rate Worksheet</t>
    </r>
    <r>
      <rPr>
        <sz val="11"/>
        <rFont val="Arial"/>
        <family val="2"/>
      </rPr>
      <t xml:space="preserve"> </t>
    </r>
    <r>
      <rPr>
        <i/>
        <sz val="11"/>
        <rFont val="Arial"/>
        <family val="2"/>
      </rPr>
      <t xml:space="preserve">for Low Tax Rate and </t>
    </r>
  </si>
  <si>
    <r>
      <t xml:space="preserve">Developing Districts </t>
    </r>
    <r>
      <rPr>
        <sz val="11"/>
        <rFont val="Arial"/>
        <family val="2"/>
      </rPr>
      <t xml:space="preserve">to calculate its voter-approval tax rate. </t>
    </r>
  </si>
  <si>
    <t xml:space="preserve">Line. </t>
  </si>
  <si>
    <t>Section 3: Taxing Unit Representative Name</t>
  </si>
  <si>
    <t>Enter the name of the person preparing the voter-approval tax rate and mandatory tax election rate as authorized by the governing body of the water district. By signing below, you certify that</t>
  </si>
  <si>
    <t xml:space="preserve">you are the designated officer or employee of the taxing unit and have calculated the tax rates in accordance with requirements in Water Code. </t>
  </si>
  <si>
    <t>Date</t>
  </si>
  <si>
    <t xml:space="preserve">Name of Water District Representative. </t>
  </si>
  <si>
    <t>A. Voter-approval tax rate…...........................................................................................................................................</t>
  </si>
  <si>
    <t>B. Unused increment rate….........................................................................................................................................</t>
  </si>
  <si>
    <t>F. 2023 Total Taxable Value…......................................................................................................................................</t>
  </si>
  <si>
    <t>G. Multiply E by F and divide the results by $100….......................................................................................................</t>
  </si>
  <si>
    <t>E. Subtract D from C….................................................................................................................................................</t>
  </si>
  <si>
    <t>D. Adopted Tax Rate….................................................................................................................................................</t>
  </si>
  <si>
    <t>C. Subtract B from A….................................................................................................................................................</t>
  </si>
  <si>
    <t>F. 2022 Total Taxable Value…......................................................................................................................................</t>
  </si>
  <si>
    <r>
      <rPr>
        <b/>
        <sz val="11"/>
        <rFont val="Arial"/>
        <family val="2"/>
      </rPr>
      <t xml:space="preserve">GENERAL INFORMATION: </t>
    </r>
    <r>
      <rPr>
        <sz val="11"/>
        <rFont val="Arial"/>
        <family val="2"/>
      </rPr>
      <t>The Comptroller's office provides this worksheet to assist water districts in determining their voter-approval tax rate. The information provided in this worksheet is</t>
    </r>
  </si>
  <si>
    <t>offered as technical assistance and not legal advice. Water districts should consult legal counsel for interpretations of law regarding tax rate preparation and adoption.</t>
  </si>
  <si>
    <t>2025 Developed Water District Tax Rate Calculations</t>
  </si>
  <si>
    <t>The Districts PROPOSED 2025 Total Tax Rate</t>
  </si>
  <si>
    <t xml:space="preserve">2025 average appraised value of residence homestead.  </t>
  </si>
  <si>
    <t xml:space="preserve">2025 average taxable value of residence homestead.  </t>
  </si>
  <si>
    <t xml:space="preserve">2025 Net Taxable Value </t>
  </si>
  <si>
    <t>2025 Total Qualified Contract Service</t>
  </si>
  <si>
    <t>2025 Total Qualified Debt Service</t>
  </si>
  <si>
    <t>SEE NOTE2 BELOW.  Total amount to be applied against above Debt and Contract Service from sources other than 2025 tax levy (e.g. from fund reserves).</t>
  </si>
  <si>
    <t>2025 Target Debt Rate</t>
  </si>
  <si>
    <t xml:space="preserve">2024 average appraised value of residence homestead. </t>
  </si>
  <si>
    <t>The district's 2024 Total Tax Rate.</t>
  </si>
  <si>
    <t>The district's 2024 Maintenance &amp; Operation Tax Rate.</t>
  </si>
  <si>
    <t>2024 Voter-Approval Tax Rate</t>
  </si>
  <si>
    <t>2024 Unused Increment Rate</t>
  </si>
  <si>
    <t>2024 Adopted Tax Rate</t>
  </si>
  <si>
    <t>2024 Total Taxable Value</t>
  </si>
  <si>
    <t>2025 average appraised value of residence homestead</t>
  </si>
  <si>
    <t>2025 general exemptions available for the average homestead (excluding senior citizen's or disabled person's exemptions)</t>
  </si>
  <si>
    <t>2025 average taxable value of residence homestead</t>
  </si>
  <si>
    <t>2025 proposed TOTAL tax rate (per $100 of value)</t>
  </si>
  <si>
    <t>2025 Total tax on average residence homestead</t>
  </si>
  <si>
    <t>2024 adopted TOTAL tax rate (per $100 of value)</t>
  </si>
  <si>
    <t>2025 Water District Voter-Approval Tax Rate Worksheet</t>
  </si>
  <si>
    <t>2025 average appraised value of residence homestead.</t>
  </si>
  <si>
    <t>2025 Debt Tax Rate</t>
  </si>
  <si>
    <t>2025 Contract Tax Rate</t>
  </si>
  <si>
    <t>2024 adopted M&amp;O tax rate (per $100 of value).</t>
  </si>
  <si>
    <t>F. 2024 Total Taxable Value…......................................................................................................................................</t>
  </si>
  <si>
    <t>2024 adopted total tax rate.</t>
  </si>
  <si>
    <r>
      <t xml:space="preserve">Total 2025 Voter-Approval Tax Rate, including the unused increment rate. </t>
    </r>
    <r>
      <rPr>
        <sz val="11"/>
        <rFont val="Arial"/>
        <family val="2"/>
      </rPr>
      <t>Add Lines 10, 11, 12, and 17.</t>
    </r>
  </si>
  <si>
    <r>
      <t xml:space="preserve">2024 average taxable value of residence homestead. </t>
    </r>
    <r>
      <rPr>
        <sz val="11"/>
        <rFont val="Arial"/>
        <family val="2"/>
      </rPr>
      <t xml:space="preserve">Enter the amount from Line 3. </t>
    </r>
  </si>
  <si>
    <r>
      <t xml:space="preserve">2024 total tax on average residence homestead. </t>
    </r>
    <r>
      <rPr>
        <sz val="11"/>
        <rFont val="Arial"/>
        <family val="2"/>
      </rPr>
      <t>Multiply Line 19 by Line 20, divide by $100.</t>
    </r>
  </si>
  <si>
    <r>
      <t xml:space="preserve">2025 mandatory election amount of taxes per average residence homestead. </t>
    </r>
    <r>
      <rPr>
        <sz val="11"/>
        <rFont val="Arial"/>
        <family val="2"/>
      </rPr>
      <t>Multiply Line 21 by 1.035.</t>
    </r>
  </si>
  <si>
    <r>
      <t xml:space="preserve">2025 mandatory election tax rate, before unused increment. </t>
    </r>
    <r>
      <rPr>
        <sz val="11"/>
        <rFont val="Arial"/>
        <family val="2"/>
      </rPr>
      <t>Divide Line 22 by Line 9 and multiply by $100.</t>
    </r>
  </si>
  <si>
    <r>
      <t xml:space="preserve">2025 mandatory tax election tax rate. </t>
    </r>
    <r>
      <rPr>
        <sz val="11"/>
        <rFont val="Arial"/>
        <family val="2"/>
      </rPr>
      <t xml:space="preserve">Add Line 17 and Line 23. </t>
    </r>
  </si>
  <si>
    <r>
      <t xml:space="preserve">2024 general exemptions available for the average homestead. </t>
    </r>
    <r>
      <rPr>
        <sz val="11"/>
        <rFont val="Arial"/>
        <family val="2"/>
      </rPr>
      <t xml:space="preserve">Excluding age 65 or older or disabled persons exemptions. </t>
    </r>
  </si>
  <si>
    <r>
      <t xml:space="preserve">2024 average taxable value of residence homestead. </t>
    </r>
    <r>
      <rPr>
        <sz val="11"/>
        <rFont val="Arial"/>
        <family val="2"/>
      </rPr>
      <t>Line 1 minus Line 2.</t>
    </r>
  </si>
  <si>
    <r>
      <t xml:space="preserve">2024 M&amp;O tax on average residence homestead. </t>
    </r>
    <r>
      <rPr>
        <sz val="11"/>
        <rFont val="Arial"/>
        <family val="2"/>
      </rPr>
      <t>Multiply Line 3 by Line 4, divide by $100.</t>
    </r>
  </si>
  <si>
    <r>
      <t>2025 general exemptions available for the average homestead.</t>
    </r>
    <r>
      <rPr>
        <sz val="11"/>
        <rFont val="Arial"/>
        <family val="2"/>
      </rPr>
      <t xml:space="preserve"> Excluding age 65 or older or disabled persons exemptions. </t>
    </r>
  </si>
  <si>
    <r>
      <t xml:space="preserve">2025 average taxable value of residence homestead.  </t>
    </r>
    <r>
      <rPr>
        <sz val="11"/>
        <rFont val="Arial"/>
        <family val="2"/>
      </rPr>
      <t>Line 7 minus Line 8.</t>
    </r>
  </si>
  <si>
    <r>
      <t xml:space="preserve">Highest 2025 M&amp;O Tax Rate. </t>
    </r>
    <r>
      <rPr>
        <sz val="11"/>
        <rFont val="Arial"/>
        <family val="2"/>
      </rPr>
      <t>Line 6 divided by Line 9, multiply by $100.</t>
    </r>
  </si>
  <si>
    <t>The designated officer or employee shall certify that the officer or employee has accurately calculated the tax rates and used values shown for the certified appraisal roll or certified estimate.</t>
  </si>
  <si>
    <t xml:space="preserve">The officer or employee submits the rates to the governing body by Aug. 7 or as soon as thereafter as practicable. </t>
  </si>
  <si>
    <r>
      <rPr>
        <b/>
        <sz val="11"/>
        <rFont val="Arial"/>
        <family val="2"/>
      </rPr>
      <t>Year 3 Forgone Revenue Amount.</t>
    </r>
    <r>
      <rPr>
        <sz val="11"/>
        <rFont val="Arial"/>
        <family val="2"/>
      </rPr>
      <t xml:space="preserve"> Subtract the 2024 unused increment rate and 2024 actual tax rate from the 2024 voter-approval tax </t>
    </r>
  </si>
  <si>
    <t>rate. Multiply the result by the 2024 current total value.</t>
  </si>
  <si>
    <r>
      <rPr>
        <b/>
        <sz val="11"/>
        <rFont val="Arial"/>
        <family val="2"/>
      </rPr>
      <t>Year 2 Forgone Revenue Amount.</t>
    </r>
    <r>
      <rPr>
        <sz val="11"/>
        <rFont val="Arial"/>
        <family val="2"/>
      </rPr>
      <t xml:space="preserve"> Subtract the 2023 unused increment rate and 2023 actual tax rate from the 2023 voter-approval tax </t>
    </r>
  </si>
  <si>
    <t>rate. Multiply the results by the 2023 current total value.</t>
  </si>
  <si>
    <r>
      <rPr>
        <b/>
        <sz val="11"/>
        <rFont val="Arial"/>
        <family val="2"/>
      </rPr>
      <t>Year 1 Forgone Revenue Amount.</t>
    </r>
    <r>
      <rPr>
        <sz val="11"/>
        <rFont val="Arial"/>
        <family val="2"/>
      </rPr>
      <t xml:space="preserve"> Subtract the 2022 unused increment rate and 2022 actual tax rate from the 2022 voter-approval tax </t>
    </r>
  </si>
  <si>
    <t>rate. Multiply the result by  the 2022 current total value.</t>
  </si>
  <si>
    <r>
      <rPr>
        <b/>
        <sz val="11"/>
        <rFont val="Arial"/>
        <family val="2"/>
      </rPr>
      <t>2025 Unused Increment Rate.</t>
    </r>
    <r>
      <rPr>
        <sz val="11"/>
        <rFont val="Arial"/>
        <family val="2"/>
      </rPr>
      <t xml:space="preserve"> Divide Line 16 by the current total value as defined in Tax Code Section 26.012(6). Multiply by 100.</t>
    </r>
  </si>
  <si>
    <t>FOR INFORMATION ONLY:</t>
  </si>
  <si>
    <t>No New Revenue Tax Rate (1)</t>
  </si>
  <si>
    <t>(1) No New Revenue Tax Rate Formula (per Texas Gov't Code</t>
  </si>
  <si>
    <t xml:space="preserve">     551.043(c)(2):</t>
  </si>
  <si>
    <t>(Last Year's Levy - Lost Property Levy)/(Current Total Value -</t>
  </si>
  <si>
    <t xml:space="preserve"> New Property Value), expressed in $1/$100</t>
  </si>
  <si>
    <t xml:space="preserve">Inputs: </t>
  </si>
  <si>
    <t xml:space="preserve">         Last Year's Levy</t>
  </si>
  <si>
    <t xml:space="preserve">         Lost Property Levy</t>
  </si>
  <si>
    <t xml:space="preserve">         Current Total Value (equates to Net Taxable Value)</t>
  </si>
  <si>
    <t xml:space="preserve">         New Property Value (Taxable Value of New Property</t>
  </si>
  <si>
    <t xml:space="preserve">          added during most recent year)</t>
  </si>
  <si>
    <t xml:space="preserve">        Last Year's Net Taxable Value</t>
  </si>
  <si>
    <t>Property Tax Bill (Average Homestead) Current Fiscal Year (FY)</t>
  </si>
  <si>
    <t>Estimated Property Tax Bill (Upcoming FY, if proposed budget adopted)</t>
  </si>
  <si>
    <t>Estimated Property Tax Bill (Average Homestead) for Upcoming FY if "Balanced"</t>
  </si>
  <si>
    <t>CAD Lost Property Reported:</t>
  </si>
  <si>
    <t>Check:</t>
  </si>
  <si>
    <t>2025 NNRTR Levy</t>
  </si>
  <si>
    <t>Should Equal Zero</t>
  </si>
  <si>
    <t>Proposed</t>
  </si>
  <si>
    <t>M&amp;O Tax Rate:</t>
  </si>
  <si>
    <t>Travis County WCID #17 (Steiner Ranch Defined Area)</t>
  </si>
  <si>
    <t>(2) Please note that the No New Revenue Tax Rate, as calculated under Chapter 26</t>
  </si>
  <si>
    <t xml:space="preserve">     of the Tax Code and shown above {will}/{will not} fund a balance budget.</t>
  </si>
  <si>
    <t xml:space="preserve"> </t>
  </si>
  <si>
    <t>Budget adopted at NNRTR (2)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</si>
</sst>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9">
    <numFmt numFmtId="44" formatCode="_(&quot;$&quot;* #,##0.00_);_(&quot;$&quot;* \(#,##0.00\);_(&quot;$&quot;* &quot;-&quot;??_);_(@_)"/>
    <numFmt numFmtId="164" formatCode="mm/dd/yy_)"/>
    <numFmt numFmtId="165" formatCode="#,##0.0000_);\(#,##0.0000\)"/>
    <numFmt numFmtId="166" formatCode="#,##0.000000_);\(#,##0.000000\)"/>
    <numFmt numFmtId="167" formatCode="mmmm\ d\,\ yyyy"/>
    <numFmt numFmtId="168" formatCode="0.0000_);\(0.0000\)"/>
    <numFmt numFmtId="169" formatCode="#,##0.0000"/>
    <numFmt numFmtId="170" formatCode="_(&quot;$&quot;* #,##0.0000_);_(&quot;$&quot;* \(#,##0.0000\);_(&quot;$&quot;* &quot;-&quot;??_);_(@_)"/>
    <numFmt numFmtId="171" formatCode="_(&quot;$&quot;* #,##0_);_(&quot;$&quot;* \(#,##0\);_(&quot;$&quot;* &quot;-&quot;??_);_(@_)"/>
  </numFmts>
  <fonts count="25">
    <font>
      <sz val="12"/>
      <name val="SWISS"/>
    </font>
    <font>
      <sz val="12"/>
      <name val="Arial"/>
      <family val="2"/>
    </font>
    <font>
      <sz val="12"/>
      <color indexed="12"/>
      <name val="Arial"/>
      <family val="2"/>
    </font>
    <font>
      <sz val="12"/>
      <name val="SWISS"/>
    </font>
    <font>
      <b/>
      <sz val="12"/>
      <name val="SWISS"/>
    </font>
    <font>
      <b/>
      <sz val="14"/>
      <name val="Arial"/>
      <family val="2"/>
    </font>
    <font>
      <b/>
      <sz val="14"/>
      <name val="SWISS"/>
    </font>
    <font>
      <sz val="14"/>
      <color indexed="12"/>
      <name val="Arial"/>
      <family val="2"/>
    </font>
    <font>
      <sz val="14"/>
      <name val="Arial"/>
      <family val="2"/>
    </font>
    <font>
      <sz val="14"/>
      <name val="SWISS"/>
    </font>
    <font>
      <sz val="12"/>
      <name val="SWISS"/>
    </font>
    <font>
      <sz val="12"/>
      <color indexed="12"/>
      <name val="SWISS"/>
    </font>
    <font>
      <b/>
      <sz val="11"/>
      <name val="Arial"/>
      <family val="2"/>
    </font>
    <font>
      <sz val="11"/>
      <name val="Arial"/>
      <family val="2"/>
    </font>
    <font>
      <b/>
      <sz val="14"/>
      <color theme="0"/>
      <name val="Arial"/>
      <family val="2"/>
    </font>
    <font>
      <b/>
      <sz val="15"/>
      <color theme="3"/>
      <name val="Arial"/>
      <family val="2"/>
    </font>
    <font>
      <b/>
      <sz val="14"/>
      <color theme="3"/>
      <name val="Arial"/>
      <family val="2"/>
    </font>
    <font>
      <sz val="12"/>
      <color theme="3"/>
      <name val="Arial"/>
      <family val="2"/>
    </font>
    <font>
      <b/>
      <sz val="13"/>
      <color theme="0"/>
      <name val="Arial"/>
      <family val="2"/>
    </font>
    <font>
      <i/>
      <sz val="11"/>
      <name val="Arial"/>
      <family val="2"/>
    </font>
    <font>
      <b/>
      <sz val="13"/>
      <name val="Arial"/>
      <family val="2"/>
    </font>
    <font>
      <sz val="8"/>
      <name val="SWISS"/>
    </font>
    <font>
      <b/>
      <sz val="12"/>
      <color rgb="FF92D050"/>
      <name val="SWISS"/>
    </font>
    <font>
      <i/>
      <sz val="8"/>
      <name val="SWISS"/>
    </font>
    <font>
      <b/>
      <sz val="12"/>
      <color rgb="FFFF0000"/>
      <name val="SWISS"/>
    </font>
  </fonts>
  <fills count="6">
    <fill>
      <patternFill patternType="none"/>
    </fill>
    <fill>
      <patternFill patternType="gray125"/>
    </fill>
    <fill>
      <patternFill patternType="solid">
        <fgColor theme="4" tint="-0.249977111117893"/>
        <bgColor indexed="64"/>
      </patternFill>
    </fill>
    <fill>
      <patternFill patternType="solid">
        <fgColor theme="3" tint="0.39997558519241921"/>
        <bgColor indexed="64"/>
      </patternFill>
    </fill>
    <fill>
      <patternFill patternType="solid">
        <fgColor theme="0"/>
        <bgColor indexed="64"/>
      </patternFill>
    </fill>
    <fill>
      <patternFill patternType="solid">
        <fgColor theme="0" tint="-0.249977111117893"/>
        <bgColor indexed="64"/>
      </patternFill>
    </fill>
  </fills>
  <borders count="13">
    <border>
      <left/>
      <right/>
      <top/>
      <bottom/>
      <diagonal/>
    </border>
    <border>
      <left/>
      <right/>
      <top/>
      <bottom style="thin">
        <color theme="3" tint="0.39997558519241921"/>
      </bottom>
      <diagonal/>
    </border>
    <border>
      <left/>
      <right style="medium">
        <color theme="3" tint="0.39997558519241921"/>
      </right>
      <top/>
      <bottom/>
      <diagonal/>
    </border>
    <border>
      <left style="medium">
        <color theme="3" tint="0.39997558519241921"/>
      </left>
      <right/>
      <top/>
      <bottom style="medium">
        <color theme="3" tint="0.39997558519241921"/>
      </bottom>
      <diagonal/>
    </border>
    <border>
      <left/>
      <right/>
      <top/>
      <bottom style="medium">
        <color theme="3" tint="0.39997558519241921"/>
      </bottom>
      <diagonal/>
    </border>
    <border>
      <left/>
      <right style="medium">
        <color theme="3" tint="0.39997558519241921"/>
      </right>
      <top/>
      <bottom style="medium">
        <color theme="3" tint="0.39997558519241921"/>
      </bottom>
      <diagonal/>
    </border>
    <border>
      <left/>
      <right/>
      <top style="thin">
        <color theme="3" tint="0.39997558519241921"/>
      </top>
      <bottom/>
      <diagonal/>
    </border>
    <border>
      <left style="medium">
        <color theme="3" tint="0.39997558519241921"/>
      </left>
      <right/>
      <top style="medium">
        <color theme="3" tint="0.39997558519241921"/>
      </top>
      <bottom style="medium">
        <color theme="3" tint="0.39997558519241921"/>
      </bottom>
      <diagonal/>
    </border>
    <border>
      <left/>
      <right/>
      <top style="medium">
        <color theme="3" tint="0.39997558519241921"/>
      </top>
      <bottom style="medium">
        <color theme="3" tint="0.39997558519241921"/>
      </bottom>
      <diagonal/>
    </border>
    <border>
      <left/>
      <right style="medium">
        <color theme="3" tint="0.39997558519241921"/>
      </right>
      <top style="medium">
        <color theme="3" tint="0.39997558519241921"/>
      </top>
      <bottom style="medium">
        <color theme="3" tint="0.39997558519241921"/>
      </bottom>
      <diagonal/>
    </border>
    <border>
      <left style="medium">
        <color theme="3" tint="0.39997558519241921"/>
      </left>
      <right/>
      <top style="medium">
        <color theme="3" tint="0.39997558519241921"/>
      </top>
      <bottom/>
      <diagonal/>
    </border>
    <border>
      <left/>
      <right/>
      <top style="medium">
        <color theme="3" tint="0.39997558519241921"/>
      </top>
      <bottom/>
      <diagonal/>
    </border>
    <border>
      <left/>
      <right style="medium">
        <color theme="3" tint="0.39997558519241921"/>
      </right>
      <top style="medium">
        <color theme="3" tint="0.39997558519241921"/>
      </top>
      <bottom/>
      <diagonal/>
    </border>
  </borders>
  <cellStyleXfs count="2">
    <xf numFmtId="39" fontId="0" fillId="0" borderId="0"/>
    <xf numFmtId="44" fontId="3" fillId="0" borderId="0" applyFont="0" applyFill="0" applyBorder="0" applyAlignment="0" applyProtection="0"/>
  </cellStyleXfs>
  <cellXfs count="192">
    <xf numFmtId="39" fontId="0" fillId="0" borderId="0" xfId="0"/>
    <xf numFmtId="39" fontId="0" fillId="0" borderId="0" xfId="0" applyAlignment="1">
      <alignment horizontal="center"/>
    </xf>
    <xf numFmtId="39" fontId="0" fillId="0" borderId="0" xfId="0" applyAlignment="1">
      <alignment horizontal="center" vertical="center"/>
    </xf>
    <xf numFmtId="39" fontId="1" fillId="0" borderId="0" xfId="0" applyFont="1" applyAlignment="1">
      <alignment horizontal="center"/>
    </xf>
    <xf numFmtId="39" fontId="1" fillId="0" borderId="0" xfId="0" applyFont="1"/>
    <xf numFmtId="39" fontId="3" fillId="0" borderId="0" xfId="0" applyFont="1"/>
    <xf numFmtId="39" fontId="1" fillId="0" borderId="0" xfId="0" applyFont="1" applyAlignment="1">
      <alignment horizontal="left" wrapText="1"/>
    </xf>
    <xf numFmtId="0" fontId="1" fillId="0" borderId="0" xfId="0" applyNumberFormat="1" applyFont="1" applyAlignment="1">
      <alignment horizontal="left" wrapText="1"/>
    </xf>
    <xf numFmtId="0" fontId="1" fillId="0" borderId="0" xfId="0" quotePrefix="1" applyNumberFormat="1" applyFont="1" applyAlignment="1">
      <alignment horizontal="center" vertical="center" wrapText="1"/>
    </xf>
    <xf numFmtId="39" fontId="1" fillId="0" borderId="0" xfId="0" quotePrefix="1" applyFont="1" applyAlignment="1">
      <alignment horizontal="center" vertical="center" wrapText="1"/>
    </xf>
    <xf numFmtId="37" fontId="1" fillId="0" borderId="0" xfId="0" applyNumberFormat="1" applyFont="1"/>
    <xf numFmtId="166" fontId="1" fillId="0" borderId="0" xfId="0" applyNumberFormat="1" applyFont="1"/>
    <xf numFmtId="165" fontId="0" fillId="0" borderId="0" xfId="0" applyNumberFormat="1"/>
    <xf numFmtId="39" fontId="0" fillId="0" borderId="0" xfId="0" applyAlignment="1">
      <alignment horizontal="right"/>
    </xf>
    <xf numFmtId="10" fontId="1" fillId="0" borderId="0" xfId="0" applyNumberFormat="1" applyFont="1"/>
    <xf numFmtId="39" fontId="8" fillId="0" borderId="0" xfId="0" applyFont="1" applyAlignment="1">
      <alignment horizontal="center"/>
    </xf>
    <xf numFmtId="39" fontId="8" fillId="0" borderId="0" xfId="0" applyFont="1"/>
    <xf numFmtId="39" fontId="8" fillId="0" borderId="0" xfId="0" applyFont="1" applyAlignment="1">
      <alignment horizontal="left" wrapText="1"/>
    </xf>
    <xf numFmtId="39" fontId="8" fillId="0" borderId="0" xfId="0" applyFont="1" applyAlignment="1">
      <alignment horizontal="center" vertical="center" wrapText="1"/>
    </xf>
    <xf numFmtId="0" fontId="8" fillId="0" borderId="0" xfId="0" applyNumberFormat="1" applyFont="1" applyAlignment="1">
      <alignment horizontal="left" wrapText="1"/>
    </xf>
    <xf numFmtId="0" fontId="8" fillId="0" borderId="0" xfId="0" quotePrefix="1" applyNumberFormat="1" applyFont="1" applyAlignment="1">
      <alignment horizontal="center" vertical="center" wrapText="1"/>
    </xf>
    <xf numFmtId="39" fontId="8" fillId="0" borderId="0" xfId="0" quotePrefix="1" applyFont="1" applyAlignment="1">
      <alignment horizontal="center" vertical="center" wrapText="1"/>
    </xf>
    <xf numFmtId="49" fontId="0" fillId="0" borderId="0" xfId="0" applyNumberFormat="1" applyAlignment="1">
      <alignment horizontal="center" vertical="top"/>
    </xf>
    <xf numFmtId="39" fontId="8" fillId="0" borderId="0" xfId="0" applyFont="1" applyAlignment="1">
      <alignment horizontal="centerContinuous"/>
    </xf>
    <xf numFmtId="39" fontId="8" fillId="0" borderId="0" xfId="0" quotePrefix="1" applyFont="1" applyAlignment="1">
      <alignment horizontal="centerContinuous"/>
    </xf>
    <xf numFmtId="3" fontId="8" fillId="0" borderId="0" xfId="0" applyNumberFormat="1" applyFont="1"/>
    <xf numFmtId="37" fontId="8" fillId="0" borderId="0" xfId="0" applyNumberFormat="1" applyFont="1"/>
    <xf numFmtId="49" fontId="8" fillId="0" borderId="0" xfId="0" applyNumberFormat="1" applyFont="1" applyAlignment="1">
      <alignment horizontal="centerContinuous"/>
    </xf>
    <xf numFmtId="10" fontId="8" fillId="0" borderId="0" xfId="0" applyNumberFormat="1" applyFont="1"/>
    <xf numFmtId="39" fontId="8" fillId="0" borderId="0" xfId="0" quotePrefix="1" applyFont="1" applyAlignment="1">
      <alignment horizontal="centerContinuous" vertical="top"/>
    </xf>
    <xf numFmtId="39" fontId="7" fillId="0" borderId="0" xfId="0" applyFont="1" applyAlignment="1">
      <alignment horizontal="center" vertical="center"/>
    </xf>
    <xf numFmtId="39" fontId="9" fillId="0" borderId="0" xfId="0" applyFont="1"/>
    <xf numFmtId="39" fontId="9" fillId="0" borderId="0" xfId="0" applyFont="1" applyAlignment="1">
      <alignment horizontal="center" vertical="center"/>
    </xf>
    <xf numFmtId="39" fontId="9" fillId="0" borderId="0" xfId="0" applyFont="1" applyAlignment="1">
      <alignment horizontal="center"/>
    </xf>
    <xf numFmtId="39" fontId="6" fillId="0" borderId="0" xfId="0" applyFont="1" applyAlignment="1">
      <alignment horizontal="center"/>
    </xf>
    <xf numFmtId="39" fontId="0" fillId="0" borderId="0" xfId="0" quotePrefix="1"/>
    <xf numFmtId="37" fontId="0" fillId="0" borderId="0" xfId="0" applyNumberFormat="1"/>
    <xf numFmtId="39" fontId="3" fillId="0" borderId="0" xfId="0" applyFont="1" applyAlignment="1">
      <alignment horizontal="center"/>
    </xf>
    <xf numFmtId="39" fontId="4" fillId="0" borderId="0" xfId="0" applyFont="1"/>
    <xf numFmtId="39" fontId="3" fillId="0" borderId="0" xfId="0" applyFont="1" applyAlignment="1">
      <alignment wrapText="1"/>
    </xf>
    <xf numFmtId="39" fontId="0" fillId="0" borderId="0" xfId="0" applyAlignment="1">
      <alignment wrapText="1"/>
    </xf>
    <xf numFmtId="168" fontId="11" fillId="0" borderId="0" xfId="0" applyNumberFormat="1" applyFont="1" applyAlignment="1" applyProtection="1">
      <alignment horizontal="center"/>
      <protection locked="0"/>
    </xf>
    <xf numFmtId="37" fontId="11" fillId="0" borderId="0" xfId="0" applyNumberFormat="1" applyFont="1" applyAlignment="1" applyProtection="1">
      <alignment horizontal="center"/>
      <protection locked="0"/>
    </xf>
    <xf numFmtId="39" fontId="11" fillId="0" borderId="0" xfId="0" applyFont="1" applyAlignment="1" applyProtection="1">
      <alignment horizontal="center"/>
      <protection locked="0"/>
    </xf>
    <xf numFmtId="39" fontId="8" fillId="0" borderId="0" xfId="0" applyFont="1" applyAlignment="1">
      <alignment horizontal="left"/>
    </xf>
    <xf numFmtId="39" fontId="8" fillId="0" borderId="0" xfId="0" applyFont="1" applyAlignment="1">
      <alignment horizontal="center" vertical="center"/>
    </xf>
    <xf numFmtId="3" fontId="7" fillId="0" borderId="0" xfId="0" applyNumberFormat="1" applyFont="1"/>
    <xf numFmtId="37" fontId="2" fillId="0" borderId="0" xfId="0" applyNumberFormat="1" applyFont="1"/>
    <xf numFmtId="164" fontId="8" fillId="0" borderId="0" xfId="0" applyNumberFormat="1" applyFont="1"/>
    <xf numFmtId="165" fontId="8" fillId="0" borderId="0" xfId="0" applyNumberFormat="1" applyFont="1"/>
    <xf numFmtId="165" fontId="9" fillId="0" borderId="0" xfId="0" applyNumberFormat="1" applyFont="1"/>
    <xf numFmtId="39" fontId="9" fillId="0" borderId="0" xfId="0" applyFont="1" applyAlignment="1">
      <alignment horizontal="right"/>
    </xf>
    <xf numFmtId="0" fontId="8" fillId="0" borderId="0" xfId="0" quotePrefix="1" applyNumberFormat="1" applyFont="1" applyAlignment="1">
      <alignment horizontal="center" wrapText="1"/>
    </xf>
    <xf numFmtId="169" fontId="8" fillId="0" borderId="0" xfId="0" applyNumberFormat="1" applyFont="1"/>
    <xf numFmtId="39" fontId="4" fillId="0" borderId="0" xfId="0" applyFont="1" applyAlignment="1">
      <alignment horizontal="center"/>
    </xf>
    <xf numFmtId="168" fontId="4" fillId="0" borderId="0" xfId="0" applyNumberFormat="1" applyFont="1" applyAlignment="1">
      <alignment horizontal="center"/>
    </xf>
    <xf numFmtId="39" fontId="4" fillId="0" borderId="0" xfId="0" quotePrefix="1" applyFont="1"/>
    <xf numFmtId="39" fontId="4" fillId="0" borderId="0" xfId="0" applyFont="1" applyAlignment="1">
      <alignment horizontal="left"/>
    </xf>
    <xf numFmtId="39" fontId="3" fillId="0" borderId="0" xfId="0" applyFont="1" applyAlignment="1">
      <alignment horizontal="left"/>
    </xf>
    <xf numFmtId="49" fontId="0" fillId="0" borderId="0" xfId="0" quotePrefix="1" applyNumberFormat="1" applyAlignment="1">
      <alignment horizontal="center" vertical="top"/>
    </xf>
    <xf numFmtId="39" fontId="0" fillId="0" borderId="0" xfId="0" quotePrefix="1" applyAlignment="1">
      <alignment horizontal="center" vertical="center"/>
    </xf>
    <xf numFmtId="39" fontId="0" fillId="0" borderId="0" xfId="0" applyProtection="1">
      <protection locked="0"/>
    </xf>
    <xf numFmtId="39" fontId="8" fillId="0" borderId="0" xfId="0" applyFont="1" applyAlignment="1" applyProtection="1">
      <alignment horizontal="center"/>
      <protection locked="0"/>
    </xf>
    <xf numFmtId="39" fontId="8" fillId="0" borderId="0" xfId="0" applyFont="1" applyProtection="1">
      <protection locked="0"/>
    </xf>
    <xf numFmtId="39" fontId="8" fillId="0" borderId="0" xfId="0" applyFont="1" applyAlignment="1" applyProtection="1">
      <alignment horizontal="right"/>
      <protection locked="0"/>
    </xf>
    <xf numFmtId="39" fontId="8" fillId="0" borderId="0" xfId="0" applyFont="1" applyAlignment="1" applyProtection="1">
      <alignment vertical="center"/>
      <protection locked="0"/>
    </xf>
    <xf numFmtId="39" fontId="14" fillId="2" borderId="0" xfId="0" applyFont="1" applyFill="1" applyAlignment="1" applyProtection="1">
      <alignment horizontal="left" vertical="center"/>
      <protection locked="0"/>
    </xf>
    <xf numFmtId="39" fontId="14" fillId="2" borderId="0" xfId="0" applyFont="1" applyFill="1" applyAlignment="1" applyProtection="1">
      <alignment horizontal="right" vertical="center"/>
      <protection locked="0"/>
    </xf>
    <xf numFmtId="39" fontId="14" fillId="2" borderId="0" xfId="0" applyFont="1" applyFill="1" applyAlignment="1" applyProtection="1">
      <alignment horizontal="center" vertical="center"/>
      <protection locked="0"/>
    </xf>
    <xf numFmtId="39" fontId="15" fillId="0" borderId="0" xfId="0" applyFont="1" applyAlignment="1" applyProtection="1">
      <alignment horizontal="left"/>
      <protection locked="0"/>
    </xf>
    <xf numFmtId="39" fontId="17" fillId="0" borderId="0" xfId="0" applyFont="1" applyAlignment="1" applyProtection="1">
      <alignment horizontal="left"/>
      <protection locked="0"/>
    </xf>
    <xf numFmtId="39" fontId="16" fillId="0" borderId="0" xfId="0" applyFont="1" applyAlignment="1" applyProtection="1">
      <alignment horizontal="right"/>
      <protection locked="0"/>
    </xf>
    <xf numFmtId="39" fontId="0" fillId="0" borderId="0" xfId="0" applyAlignment="1" applyProtection="1">
      <alignment horizontal="right"/>
      <protection locked="0"/>
    </xf>
    <xf numFmtId="39" fontId="16" fillId="0" borderId="0" xfId="0" applyFont="1" applyAlignment="1" applyProtection="1">
      <alignment horizontal="center"/>
      <protection locked="0"/>
    </xf>
    <xf numFmtId="39" fontId="13" fillId="0" borderId="0" xfId="0" applyFont="1" applyProtection="1">
      <protection locked="0"/>
    </xf>
    <xf numFmtId="39" fontId="1" fillId="0" borderId="0" xfId="0" applyFont="1" applyProtection="1">
      <protection locked="0"/>
    </xf>
    <xf numFmtId="39" fontId="1" fillId="0" borderId="0" xfId="0" applyFont="1" applyAlignment="1" applyProtection="1">
      <alignment horizontal="right"/>
      <protection locked="0"/>
    </xf>
    <xf numFmtId="49" fontId="13" fillId="0" borderId="0" xfId="0" applyNumberFormat="1" applyFont="1" applyAlignment="1" applyProtection="1">
      <alignment horizontal="left"/>
      <protection locked="0"/>
    </xf>
    <xf numFmtId="49" fontId="1" fillId="0" borderId="0" xfId="0" applyNumberFormat="1" applyFont="1" applyAlignment="1" applyProtection="1">
      <alignment horizontal="left"/>
      <protection locked="0"/>
    </xf>
    <xf numFmtId="49" fontId="1" fillId="0" borderId="0" xfId="0" applyNumberFormat="1" applyFont="1" applyAlignment="1" applyProtection="1">
      <alignment horizontal="right"/>
      <protection locked="0"/>
    </xf>
    <xf numFmtId="39" fontId="1" fillId="0" borderId="0" xfId="0" applyFont="1" applyAlignment="1" applyProtection="1">
      <alignment vertical="center"/>
      <protection locked="0"/>
    </xf>
    <xf numFmtId="39" fontId="19" fillId="0" borderId="0" xfId="0" applyFont="1" applyProtection="1">
      <protection locked="0"/>
    </xf>
    <xf numFmtId="39" fontId="20" fillId="3" borderId="0" xfId="0" applyFont="1" applyFill="1" applyProtection="1">
      <protection locked="0"/>
    </xf>
    <xf numFmtId="39" fontId="20" fillId="3" borderId="0" xfId="0" applyFont="1" applyFill="1" applyAlignment="1" applyProtection="1">
      <alignment horizontal="center"/>
      <protection locked="0"/>
    </xf>
    <xf numFmtId="39" fontId="1" fillId="0" borderId="0" xfId="0" applyFont="1" applyAlignment="1" applyProtection="1">
      <alignment horizontal="centerContinuous"/>
      <protection locked="0"/>
    </xf>
    <xf numFmtId="39" fontId="13" fillId="0" borderId="0" xfId="0" quotePrefix="1" applyFont="1" applyAlignment="1" applyProtection="1">
      <alignment horizontal="centerContinuous"/>
      <protection locked="0"/>
    </xf>
    <xf numFmtId="39" fontId="12" fillId="0" borderId="0" xfId="0" applyFont="1" applyAlignment="1" applyProtection="1">
      <alignment horizontal="left" wrapText="1"/>
      <protection locked="0"/>
    </xf>
    <xf numFmtId="39" fontId="13" fillId="0" borderId="0" xfId="0" applyFont="1" applyAlignment="1" applyProtection="1">
      <alignment horizontal="right"/>
      <protection locked="0"/>
    </xf>
    <xf numFmtId="3" fontId="13" fillId="0" borderId="0" xfId="0" applyNumberFormat="1" applyFont="1" applyProtection="1">
      <protection locked="0"/>
    </xf>
    <xf numFmtId="39" fontId="13" fillId="0" borderId="0" xfId="0" quotePrefix="1" applyFont="1" applyAlignment="1" applyProtection="1">
      <alignment horizontal="centerContinuous" vertical="top"/>
      <protection locked="0"/>
    </xf>
    <xf numFmtId="0" fontId="13" fillId="0" borderId="0" xfId="0" applyNumberFormat="1" applyFont="1" applyAlignment="1" applyProtection="1">
      <alignment horizontal="left" wrapText="1"/>
      <protection locked="0"/>
    </xf>
    <xf numFmtId="169" fontId="13" fillId="0" borderId="0" xfId="0" applyNumberFormat="1" applyFont="1" applyProtection="1">
      <protection locked="0"/>
    </xf>
    <xf numFmtId="49" fontId="13" fillId="0" borderId="0" xfId="0" quotePrefix="1" applyNumberFormat="1" applyFont="1" applyAlignment="1" applyProtection="1">
      <alignment horizontal="centerContinuous"/>
      <protection locked="0"/>
    </xf>
    <xf numFmtId="49" fontId="13" fillId="0" borderId="0" xfId="0" applyNumberFormat="1" applyFont="1" applyProtection="1">
      <protection locked="0"/>
    </xf>
    <xf numFmtId="165" fontId="12" fillId="0" borderId="0" xfId="0" applyNumberFormat="1" applyFont="1" applyProtection="1">
      <protection locked="0"/>
    </xf>
    <xf numFmtId="39" fontId="13" fillId="0" borderId="0" xfId="0" applyFont="1" applyAlignment="1" applyProtection="1">
      <alignment horizontal="left" wrapText="1"/>
      <protection locked="0"/>
    </xf>
    <xf numFmtId="165" fontId="13" fillId="0" borderId="0" xfId="0" applyNumberFormat="1" applyFont="1" applyProtection="1">
      <protection locked="0"/>
    </xf>
    <xf numFmtId="165" fontId="13" fillId="0" borderId="0" xfId="0" applyNumberFormat="1" applyFont="1"/>
    <xf numFmtId="37" fontId="13" fillId="0" borderId="0" xfId="0" applyNumberFormat="1" applyFont="1"/>
    <xf numFmtId="39" fontId="1" fillId="0" borderId="2" xfId="0" applyFont="1" applyBorder="1" applyProtection="1">
      <protection locked="0"/>
    </xf>
    <xf numFmtId="49" fontId="13" fillId="0" borderId="3" xfId="0" quotePrefix="1" applyNumberFormat="1" applyFont="1" applyBorder="1" applyAlignment="1" applyProtection="1">
      <alignment horizontal="centerContinuous"/>
      <protection locked="0"/>
    </xf>
    <xf numFmtId="39" fontId="12" fillId="0" borderId="4" xfId="0" applyFont="1" applyBorder="1" applyAlignment="1" applyProtection="1">
      <alignment horizontal="left" wrapText="1"/>
      <protection locked="0"/>
    </xf>
    <xf numFmtId="39" fontId="13" fillId="0" borderId="4" xfId="0" applyFont="1" applyBorder="1" applyAlignment="1" applyProtection="1">
      <alignment horizontal="right"/>
      <protection locked="0"/>
    </xf>
    <xf numFmtId="165" fontId="12" fillId="0" borderId="4" xfId="0" applyNumberFormat="1" applyFont="1" applyBorder="1"/>
    <xf numFmtId="39" fontId="13" fillId="0" borderId="3" xfId="0" quotePrefix="1" applyFont="1" applyBorder="1" applyProtection="1">
      <protection locked="0"/>
    </xf>
    <xf numFmtId="39" fontId="12" fillId="0" borderId="4" xfId="0" applyFont="1" applyBorder="1" applyProtection="1">
      <protection locked="0"/>
    </xf>
    <xf numFmtId="39" fontId="13" fillId="0" borderId="2" xfId="0" applyFont="1" applyBorder="1" applyProtection="1">
      <protection locked="0"/>
    </xf>
    <xf numFmtId="39" fontId="13" fillId="0" borderId="5" xfId="0" applyFont="1" applyBorder="1" applyProtection="1">
      <protection locked="0"/>
    </xf>
    <xf numFmtId="39" fontId="13" fillId="0" borderId="7" xfId="0" quotePrefix="1" applyFont="1" applyBorder="1" applyProtection="1">
      <protection locked="0"/>
    </xf>
    <xf numFmtId="39" fontId="12" fillId="0" borderId="8" xfId="0" applyFont="1" applyBorder="1" applyProtection="1">
      <protection locked="0"/>
    </xf>
    <xf numFmtId="39" fontId="13" fillId="0" borderId="8" xfId="0" applyFont="1" applyBorder="1" applyAlignment="1" applyProtection="1">
      <alignment horizontal="right"/>
      <protection locked="0"/>
    </xf>
    <xf numFmtId="37" fontId="13" fillId="0" borderId="8" xfId="0" applyNumberFormat="1" applyFont="1" applyBorder="1"/>
    <xf numFmtId="39" fontId="13" fillId="0" borderId="9" xfId="0" applyFont="1" applyBorder="1" applyProtection="1">
      <protection locked="0"/>
    </xf>
    <xf numFmtId="165" fontId="13" fillId="0" borderId="4" xfId="0" applyNumberFormat="1" applyFont="1" applyBorder="1"/>
    <xf numFmtId="39" fontId="13" fillId="0" borderId="4" xfId="0" applyFont="1" applyBorder="1"/>
    <xf numFmtId="39" fontId="12" fillId="0" borderId="9" xfId="0" applyFont="1" applyBorder="1" applyProtection="1">
      <protection locked="0"/>
    </xf>
    <xf numFmtId="39" fontId="12" fillId="0" borderId="5" xfId="0" applyFont="1" applyBorder="1" applyProtection="1">
      <protection locked="0"/>
    </xf>
    <xf numFmtId="39" fontId="13" fillId="0" borderId="3" xfId="0" quotePrefix="1" applyFont="1" applyBorder="1" applyAlignment="1" applyProtection="1">
      <alignment horizontal="centerContinuous"/>
      <protection locked="0"/>
    </xf>
    <xf numFmtId="3" fontId="13" fillId="0" borderId="4" xfId="0" applyNumberFormat="1" applyFont="1" applyBorder="1"/>
    <xf numFmtId="39" fontId="13" fillId="0" borderId="4" xfId="0" quotePrefix="1" applyFont="1" applyBorder="1" applyAlignment="1" applyProtection="1">
      <alignment horizontal="centerContinuous"/>
      <protection locked="0"/>
    </xf>
    <xf numFmtId="169" fontId="13" fillId="0" borderId="4" xfId="0" applyNumberFormat="1" applyFont="1" applyBorder="1"/>
    <xf numFmtId="49" fontId="13" fillId="0" borderId="4" xfId="0" quotePrefix="1" applyNumberFormat="1" applyFont="1" applyBorder="1" applyAlignment="1" applyProtection="1">
      <alignment horizontal="centerContinuous"/>
      <protection locked="0"/>
    </xf>
    <xf numFmtId="37" fontId="13" fillId="0" borderId="4" xfId="0" applyNumberFormat="1" applyFont="1" applyBorder="1"/>
    <xf numFmtId="37" fontId="12" fillId="0" borderId="4" xfId="0" applyNumberFormat="1" applyFont="1" applyBorder="1"/>
    <xf numFmtId="39" fontId="12" fillId="0" borderId="5" xfId="0" applyFont="1" applyBorder="1" applyAlignment="1" applyProtection="1">
      <alignment horizontal="left" wrapText="1"/>
      <protection locked="0"/>
    </xf>
    <xf numFmtId="39" fontId="13" fillId="0" borderId="2" xfId="0" applyFont="1" applyBorder="1" applyAlignment="1" applyProtection="1">
      <alignment horizontal="left" wrapText="1"/>
      <protection locked="0"/>
    </xf>
    <xf numFmtId="0" fontId="13" fillId="0" borderId="2" xfId="0" applyNumberFormat="1" applyFont="1" applyBorder="1" applyAlignment="1" applyProtection="1">
      <alignment horizontal="left" wrapText="1"/>
      <protection locked="0"/>
    </xf>
    <xf numFmtId="39" fontId="12" fillId="0" borderId="2" xfId="0" applyFont="1" applyBorder="1" applyAlignment="1" applyProtection="1">
      <alignment horizontal="left" wrapText="1"/>
      <protection locked="0"/>
    </xf>
    <xf numFmtId="39" fontId="13" fillId="0" borderId="0" xfId="0" applyFont="1" applyAlignment="1" applyProtection="1">
      <alignment wrapText="1"/>
      <protection locked="0"/>
    </xf>
    <xf numFmtId="39" fontId="13" fillId="0" borderId="2" xfId="0" applyFont="1" applyBorder="1" applyAlignment="1" applyProtection="1">
      <alignment wrapText="1"/>
      <protection locked="0"/>
    </xf>
    <xf numFmtId="39" fontId="13" fillId="0" borderId="4" xfId="0" applyFont="1" applyBorder="1" applyAlignment="1" applyProtection="1">
      <alignment wrapText="1"/>
      <protection locked="0"/>
    </xf>
    <xf numFmtId="39" fontId="13" fillId="0" borderId="5" xfId="0" applyFont="1" applyBorder="1" applyAlignment="1" applyProtection="1">
      <alignment wrapText="1"/>
      <protection locked="0"/>
    </xf>
    <xf numFmtId="49" fontId="13" fillId="0" borderId="10" xfId="0" applyNumberFormat="1" applyFont="1" applyBorder="1" applyProtection="1">
      <protection locked="0"/>
    </xf>
    <xf numFmtId="39" fontId="13" fillId="0" borderId="11" xfId="0" applyFont="1" applyBorder="1" applyProtection="1">
      <protection locked="0"/>
    </xf>
    <xf numFmtId="39" fontId="13" fillId="0" borderId="12" xfId="0" applyFont="1" applyBorder="1" applyProtection="1">
      <protection locked="0"/>
    </xf>
    <xf numFmtId="39" fontId="0" fillId="0" borderId="11" xfId="0" applyBorder="1" applyAlignment="1" applyProtection="1">
      <alignment horizontal="right"/>
      <protection locked="0"/>
    </xf>
    <xf numFmtId="39" fontId="0" fillId="0" borderId="11" xfId="0" applyBorder="1" applyProtection="1">
      <protection locked="0"/>
    </xf>
    <xf numFmtId="171" fontId="0" fillId="0" borderId="0" xfId="1" applyNumberFormat="1" applyFont="1"/>
    <xf numFmtId="39" fontId="4" fillId="4" borderId="0" xfId="0" applyFont="1" applyFill="1"/>
    <xf numFmtId="39" fontId="0" fillId="4" borderId="0" xfId="0" applyFill="1" applyAlignment="1">
      <alignment horizontal="center" vertical="center"/>
    </xf>
    <xf numFmtId="170" fontId="0" fillId="4" borderId="0" xfId="1" applyNumberFormat="1" applyFont="1" applyFill="1" applyAlignment="1">
      <alignment horizontal="center"/>
    </xf>
    <xf numFmtId="39" fontId="0" fillId="4" borderId="0" xfId="0" applyFill="1"/>
    <xf numFmtId="39" fontId="4" fillId="5" borderId="0" xfId="0" applyFont="1" applyFill="1"/>
    <xf numFmtId="39" fontId="0" fillId="5" borderId="0" xfId="0" applyFill="1" applyAlignment="1">
      <alignment horizontal="center" vertical="center"/>
    </xf>
    <xf numFmtId="39" fontId="0" fillId="5" borderId="0" xfId="0" applyFill="1" applyAlignment="1">
      <alignment horizontal="center"/>
    </xf>
    <xf numFmtId="39" fontId="0" fillId="5" borderId="0" xfId="0" applyFill="1"/>
    <xf numFmtId="39" fontId="21" fillId="0" borderId="0" xfId="0" applyFont="1" applyAlignment="1">
      <alignment horizontal="center"/>
    </xf>
    <xf numFmtId="171" fontId="21" fillId="0" borderId="0" xfId="1" applyNumberFormat="1" applyFont="1"/>
    <xf numFmtId="39" fontId="22" fillId="0" borderId="0" xfId="0" applyFont="1"/>
    <xf numFmtId="39" fontId="23" fillId="0" borderId="0" xfId="0" applyFont="1"/>
    <xf numFmtId="37" fontId="0" fillId="4" borderId="0" xfId="0" applyNumberFormat="1" applyFill="1"/>
    <xf numFmtId="39" fontId="24" fillId="0" borderId="0" xfId="0" applyFont="1"/>
    <xf numFmtId="170" fontId="4" fillId="0" borderId="0" xfId="1" applyNumberFormat="1" applyFont="1"/>
    <xf numFmtId="39" fontId="11" fillId="4" borderId="0" xfId="0" applyFont="1" applyFill="1" applyAlignment="1" applyProtection="1">
      <alignment horizontal="center"/>
      <protection locked="0"/>
    </xf>
    <xf numFmtId="0" fontId="8" fillId="0" borderId="0" xfId="0" applyNumberFormat="1" applyFont="1" applyAlignment="1">
      <alignment horizontal="left" wrapText="1"/>
    </xf>
    <xf numFmtId="39" fontId="0" fillId="0" borderId="0" xfId="0" applyAlignment="1">
      <alignment wrapText="1"/>
    </xf>
    <xf numFmtId="39" fontId="8" fillId="0" borderId="0" xfId="0" applyFont="1" applyAlignment="1">
      <alignment horizontal="left" wrapText="1"/>
    </xf>
    <xf numFmtId="39" fontId="9" fillId="0" borderId="0" xfId="0" applyFont="1" applyAlignment="1">
      <alignment wrapText="1"/>
    </xf>
    <xf numFmtId="39" fontId="5" fillId="0" borderId="0" xfId="0" applyFont="1" applyAlignment="1">
      <alignment horizontal="center"/>
    </xf>
    <xf numFmtId="39" fontId="6" fillId="0" borderId="0" xfId="0" applyFont="1"/>
    <xf numFmtId="39" fontId="6" fillId="0" borderId="0" xfId="0" applyFont="1" applyAlignment="1">
      <alignment horizontal="center"/>
    </xf>
    <xf numFmtId="39" fontId="9" fillId="0" borderId="0" xfId="0" applyFont="1"/>
    <xf numFmtId="167" fontId="8" fillId="0" borderId="0" xfId="0" applyNumberFormat="1" applyFont="1" applyAlignment="1">
      <alignment horizontal="right"/>
    </xf>
    <xf numFmtId="167" fontId="0" fillId="0" borderId="0" xfId="0" applyNumberFormat="1" applyAlignment="1">
      <alignment horizontal="right"/>
    </xf>
    <xf numFmtId="39" fontId="0" fillId="0" borderId="0" xfId="0"/>
    <xf numFmtId="39" fontId="1" fillId="0" borderId="0" xfId="0" applyFont="1" applyAlignment="1">
      <alignment horizontal="left" wrapText="1"/>
    </xf>
    <xf numFmtId="39" fontId="3" fillId="0" borderId="0" xfId="0" applyFont="1" applyAlignment="1">
      <alignment wrapText="1"/>
    </xf>
    <xf numFmtId="167" fontId="11" fillId="0" borderId="0" xfId="0" quotePrefix="1" applyNumberFormat="1" applyFont="1" applyAlignment="1" applyProtection="1">
      <alignment horizontal="right"/>
      <protection locked="0"/>
    </xf>
    <xf numFmtId="39" fontId="7" fillId="0" borderId="0" xfId="0" applyFont="1" applyAlignment="1" applyProtection="1">
      <alignment horizontal="left"/>
      <protection locked="0"/>
    </xf>
    <xf numFmtId="39" fontId="0" fillId="0" borderId="0" xfId="0" applyAlignment="1">
      <alignment horizontal="left"/>
    </xf>
    <xf numFmtId="39" fontId="10" fillId="0" borderId="0" xfId="0" applyFont="1" applyAlignment="1">
      <alignment wrapText="1"/>
    </xf>
    <xf numFmtId="39" fontId="20" fillId="3" borderId="0" xfId="0" applyFont="1" applyFill="1" applyAlignment="1" applyProtection="1">
      <alignment horizontal="center"/>
      <protection locked="0"/>
    </xf>
    <xf numFmtId="39" fontId="20" fillId="3" borderId="2" xfId="0" applyFont="1" applyFill="1" applyBorder="1" applyAlignment="1" applyProtection="1">
      <alignment horizontal="center"/>
      <protection locked="0"/>
    </xf>
    <xf numFmtId="39" fontId="16" fillId="0" borderId="1" xfId="0" applyFont="1" applyBorder="1" applyAlignment="1" applyProtection="1">
      <alignment horizontal="center" shrinkToFit="1"/>
      <protection locked="0"/>
    </xf>
    <xf numFmtId="39" fontId="16" fillId="0" borderId="1" xfId="0" applyFont="1" applyBorder="1" applyAlignment="1" applyProtection="1">
      <alignment horizontal="left" shrinkToFit="1"/>
      <protection locked="0"/>
    </xf>
    <xf numFmtId="39" fontId="17" fillId="0" borderId="0" xfId="0" applyFont="1" applyAlignment="1" applyProtection="1">
      <alignment horizontal="left"/>
      <protection locked="0"/>
    </xf>
    <xf numFmtId="49" fontId="18" fillId="2" borderId="0" xfId="0" applyNumberFormat="1" applyFont="1" applyFill="1" applyAlignment="1" applyProtection="1">
      <alignment horizontal="left"/>
      <protection locked="0"/>
    </xf>
    <xf numFmtId="39" fontId="14" fillId="2" borderId="0" xfId="0" applyFont="1" applyFill="1" applyAlignment="1" applyProtection="1">
      <alignment horizontal="left" vertical="center"/>
      <protection locked="0"/>
    </xf>
    <xf numFmtId="39" fontId="15" fillId="0" borderId="1" xfId="0" applyFont="1" applyBorder="1" applyAlignment="1" applyProtection="1">
      <alignment horizontal="left"/>
      <protection locked="0"/>
    </xf>
    <xf numFmtId="39" fontId="16" fillId="0" borderId="1" xfId="0" applyFont="1" applyBorder="1" applyAlignment="1" applyProtection="1">
      <alignment horizontal="left"/>
      <protection locked="0"/>
    </xf>
    <xf numFmtId="0" fontId="12" fillId="0" borderId="4" xfId="0" applyNumberFormat="1" applyFont="1" applyBorder="1" applyAlignment="1" applyProtection="1">
      <alignment horizontal="left" vertical="center" wrapText="1"/>
      <protection locked="0"/>
    </xf>
    <xf numFmtId="0" fontId="12" fillId="0" borderId="5" xfId="0" applyNumberFormat="1" applyFont="1" applyBorder="1" applyAlignment="1" applyProtection="1">
      <alignment horizontal="left" vertical="center" wrapText="1"/>
      <protection locked="0"/>
    </xf>
    <xf numFmtId="0" fontId="12" fillId="0" borderId="4" xfId="0" applyNumberFormat="1" applyFont="1" applyBorder="1" applyAlignment="1" applyProtection="1">
      <alignment horizontal="left" wrapText="1"/>
      <protection locked="0"/>
    </xf>
    <xf numFmtId="0" fontId="12" fillId="0" borderId="5" xfId="0" applyNumberFormat="1" applyFont="1" applyBorder="1" applyAlignment="1" applyProtection="1">
      <alignment horizontal="left" wrapText="1"/>
      <protection locked="0"/>
    </xf>
    <xf numFmtId="39" fontId="1" fillId="0" borderId="6" xfId="0" applyFont="1" applyBorder="1" applyAlignment="1" applyProtection="1">
      <alignment horizontal="left"/>
      <protection locked="0"/>
    </xf>
    <xf numFmtId="39" fontId="13" fillId="0" borderId="6" xfId="0" applyFont="1" applyBorder="1" applyAlignment="1" applyProtection="1">
      <alignment horizontal="left"/>
      <protection locked="0"/>
    </xf>
    <xf numFmtId="39" fontId="13" fillId="0" borderId="1" xfId="0" applyFont="1" applyBorder="1" applyAlignment="1" applyProtection="1">
      <alignment horizontal="left"/>
      <protection locked="0"/>
    </xf>
    <xf numFmtId="39" fontId="1" fillId="0" borderId="1" xfId="0" applyFont="1" applyBorder="1" applyAlignment="1" applyProtection="1">
      <alignment horizontal="center"/>
      <protection locked="0"/>
    </xf>
    <xf numFmtId="39" fontId="13" fillId="0" borderId="0" xfId="0" applyFont="1" applyAlignment="1" applyProtection="1">
      <alignment horizontal="left" wrapText="1"/>
      <protection locked="0"/>
    </xf>
    <xf numFmtId="39" fontId="13" fillId="0" borderId="2" xfId="0" applyFont="1" applyBorder="1" applyAlignment="1" applyProtection="1">
      <alignment horizontal="left" wrapText="1"/>
      <protection locked="0"/>
    </xf>
    <xf numFmtId="39" fontId="13" fillId="0" borderId="4" xfId="0" applyFont="1" applyBorder="1" applyAlignment="1" applyProtection="1">
      <alignment horizontal="left" wrapText="1"/>
      <protection locked="0"/>
    </xf>
    <xf numFmtId="39" fontId="13" fillId="0" borderId="5" xfId="0" applyFont="1" applyBorder="1" applyAlignment="1" applyProtection="1">
      <alignment horizontal="left" wrapText="1"/>
      <protection locked="0"/>
    </xf>
  </cellXfs>
  <cellStyles count="2">
    <cellStyle name="Currency" xfId="1" builtinId="4"/>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pageSetUpPr fitToPage="1"/>
  </sheetPr>
  <dimension ref="A1:F22"/>
  <sheetViews>
    <sheetView defaultGridColor="0" colorId="22" zoomScale="87" zoomScaleNormal="87" workbookViewId="0">
      <selection activeCell="A2" sqref="A2"/>
    </sheetView>
  </sheetViews>
  <sheetFormatPr defaultColWidth="10.77734375" defaultRowHeight="15"/>
  <cols>
    <col min="1" max="1" width="57.33203125" customWidth="1"/>
    <col min="2" max="2" width="2.44140625" style="2" customWidth="1"/>
    <col min="3" max="3" width="2.5546875" style="1" customWidth="1"/>
    <col min="4" max="4" width="12.88671875" customWidth="1"/>
    <col min="5" max="5" width="5.44140625" customWidth="1"/>
    <col min="6" max="6" width="13.109375" customWidth="1"/>
  </cols>
  <sheetData>
    <row r="1" spans="1:6" ht="18.95" customHeight="1">
      <c r="A1" s="158" t="s">
        <v>107</v>
      </c>
      <c r="B1" s="159"/>
      <c r="C1" s="159"/>
      <c r="D1" s="159"/>
      <c r="E1" s="159"/>
      <c r="F1" s="4"/>
    </row>
    <row r="2" spans="1:6" s="5" customFormat="1" ht="18.95" customHeight="1">
      <c r="A2" s="44" t="str">
        <f>Data!A2</f>
        <v>Travis County WCID #17 (Steiner Ranch Defined Area)</v>
      </c>
      <c r="B2" s="45"/>
      <c r="C2" s="15"/>
      <c r="D2" s="162">
        <f>Data!D2</f>
        <v>45860</v>
      </c>
      <c r="E2" s="163"/>
      <c r="F2" s="4"/>
    </row>
    <row r="3" spans="1:6" ht="18.95" customHeight="1">
      <c r="A3" s="31"/>
      <c r="B3" s="32"/>
      <c r="C3" s="33"/>
      <c r="D3" s="31"/>
      <c r="E3" s="16"/>
      <c r="F3" s="4"/>
    </row>
    <row r="4" spans="1:6" ht="18.75" customHeight="1">
      <c r="A4" s="160" t="s">
        <v>24</v>
      </c>
      <c r="B4" s="161"/>
      <c r="C4" s="161"/>
      <c r="D4" s="161"/>
      <c r="E4" s="161"/>
      <c r="F4" s="4"/>
    </row>
    <row r="5" spans="1:6" ht="18.75" customHeight="1">
      <c r="A5" s="17"/>
      <c r="B5" s="18"/>
      <c r="C5" s="15"/>
      <c r="D5" s="46"/>
      <c r="E5" s="16"/>
      <c r="F5" s="4"/>
    </row>
    <row r="6" spans="1:6" ht="73.5" customHeight="1">
      <c r="A6" s="154" t="s">
        <v>38</v>
      </c>
      <c r="B6" s="161"/>
      <c r="C6" s="161"/>
      <c r="D6" s="161"/>
      <c r="E6" s="161"/>
      <c r="F6" s="4"/>
    </row>
    <row r="7" spans="1:6" ht="19.5" customHeight="1">
      <c r="A7" s="19"/>
      <c r="B7" s="31"/>
      <c r="C7" s="31"/>
      <c r="D7" s="31"/>
      <c r="E7" s="31"/>
      <c r="F7" s="4"/>
    </row>
    <row r="8" spans="1:6" ht="72" customHeight="1">
      <c r="A8" s="156" t="s">
        <v>31</v>
      </c>
      <c r="B8" s="157"/>
      <c r="C8" s="157"/>
      <c r="D8" s="157"/>
      <c r="E8" s="157"/>
    </row>
    <row r="9" spans="1:6" ht="18.75" customHeight="1">
      <c r="A9" s="19"/>
      <c r="B9" s="31"/>
      <c r="C9" s="31"/>
      <c r="D9" s="31"/>
      <c r="E9" s="31"/>
      <c r="F9" s="4"/>
    </row>
    <row r="10" spans="1:6" ht="55.5" customHeight="1">
      <c r="A10" s="154" t="s">
        <v>36</v>
      </c>
      <c r="B10" s="155"/>
      <c r="C10" s="155"/>
      <c r="D10" s="155"/>
      <c r="E10" s="155"/>
      <c r="F10" s="4"/>
    </row>
    <row r="11" spans="1:6" ht="18" customHeight="1">
      <c r="A11" s="17"/>
      <c r="B11" s="20"/>
      <c r="C11" s="15"/>
      <c r="D11" s="46"/>
      <c r="E11" s="16"/>
      <c r="F11" s="4"/>
    </row>
    <row r="12" spans="1:6" ht="72" customHeight="1">
      <c r="A12" s="156" t="s">
        <v>37</v>
      </c>
      <c r="B12" s="157"/>
      <c r="C12" s="157"/>
      <c r="D12" s="157"/>
      <c r="E12" s="157"/>
      <c r="F12" s="4"/>
    </row>
    <row r="13" spans="1:6" ht="18" customHeight="1">
      <c r="A13" s="7"/>
      <c r="B13" s="8"/>
      <c r="C13" s="3"/>
      <c r="D13" s="10"/>
      <c r="E13" s="4"/>
      <c r="F13" s="4"/>
    </row>
    <row r="14" spans="1:6" ht="107.25" customHeight="1">
      <c r="A14" s="156" t="s">
        <v>46</v>
      </c>
      <c r="B14" s="157"/>
      <c r="C14" s="157"/>
      <c r="D14" s="157"/>
      <c r="E14" s="157"/>
    </row>
    <row r="15" spans="1:6" ht="18.75" customHeight="1">
      <c r="B15" s="9"/>
      <c r="C15" s="3"/>
      <c r="D15" s="47"/>
      <c r="E15" s="4"/>
    </row>
    <row r="16" spans="1:6" ht="108" customHeight="1">
      <c r="A16" s="156" t="s">
        <v>44</v>
      </c>
      <c r="B16" s="157"/>
      <c r="C16" s="157"/>
      <c r="D16" s="157"/>
      <c r="E16" s="157"/>
    </row>
    <row r="17" spans="1:6" ht="18.95" customHeight="1">
      <c r="B17" s="9"/>
      <c r="C17" s="3"/>
      <c r="D17" s="4"/>
      <c r="E17" s="4"/>
      <c r="F17" s="4"/>
    </row>
    <row r="18" spans="1:6" ht="18.95" customHeight="1">
      <c r="C18" s="3"/>
      <c r="D18" s="12"/>
      <c r="E18" s="4"/>
    </row>
    <row r="19" spans="1:6" ht="18.95" customHeight="1">
      <c r="D19" s="14"/>
      <c r="E19" s="4"/>
      <c r="F19" s="11"/>
    </row>
    <row r="20" spans="1:6" ht="18.95" customHeight="1">
      <c r="D20" s="5"/>
      <c r="E20" s="4"/>
      <c r="F20" s="4"/>
    </row>
    <row r="21" spans="1:6" ht="18.95" customHeight="1">
      <c r="A21" s="13"/>
      <c r="D21" s="14"/>
      <c r="E21" s="4"/>
      <c r="F21" s="11"/>
    </row>
    <row r="22" spans="1:6" ht="18.95" customHeight="1">
      <c r="E22" s="4"/>
      <c r="F22" s="4"/>
    </row>
  </sheetData>
  <sheetProtection algorithmName="SHA-512" hashValue="YFBZaeEJE895czELQg3gmMXMaju8r+owtgm+1APU2GQMmpKb8l61Nkm6s1CNftzG3GZahLS0LCMMuOF2opLn4A==" saltValue="Cg4gDIbun9h3+kv8DJ8U5w==" spinCount="100000" sheet="1" objects="1" scenarios="1"/>
  <mergeCells count="9">
    <mergeCell ref="A10:E10"/>
    <mergeCell ref="A16:E16"/>
    <mergeCell ref="A12:E12"/>
    <mergeCell ref="A14:E14"/>
    <mergeCell ref="A1:E1"/>
    <mergeCell ref="A4:E4"/>
    <mergeCell ref="A6:E6"/>
    <mergeCell ref="A8:E8"/>
    <mergeCell ref="D2:E2"/>
  </mergeCells>
  <phoneticPr fontId="0" type="noConversion"/>
  <printOptions horizontalCentered="1"/>
  <pageMargins left="0.5" right="0.5" top="1" bottom="1" header="0.5" footer="0.5"/>
  <pageSetup scale="89" orientation="portrait" horizontalDpi="300" vertic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pageSetUpPr fitToPage="1"/>
  </sheetPr>
  <dimension ref="A1:J73"/>
  <sheetViews>
    <sheetView defaultGridColor="0" topLeftCell="A5" colorId="22" zoomScale="87" zoomScaleNormal="87" workbookViewId="0">
      <selection activeCell="D8" sqref="D8"/>
    </sheetView>
  </sheetViews>
  <sheetFormatPr defaultColWidth="10.77734375" defaultRowHeight="15"/>
  <cols>
    <col min="1" max="1" width="3.33203125" style="22" customWidth="1"/>
    <col min="2" max="2" width="48.77734375" customWidth="1"/>
    <col min="3" max="3" width="2.5546875" style="2" customWidth="1"/>
    <col min="4" max="4" width="14.109375" style="1" customWidth="1"/>
    <col min="5" max="5" width="8.6640625" customWidth="1"/>
    <col min="6" max="6" width="15.77734375" bestFit="1" customWidth="1"/>
    <col min="8" max="8" width="17.33203125" bestFit="1" customWidth="1"/>
    <col min="9" max="9" width="12.21875" bestFit="1" customWidth="1"/>
  </cols>
  <sheetData>
    <row r="1" spans="1:5" ht="18.95" customHeight="1">
      <c r="A1" s="158" t="str">
        <f>Summary!A1</f>
        <v>2025 Developed Water District Tax Rate Calculations</v>
      </c>
      <c r="B1" s="164"/>
      <c r="C1" s="164"/>
      <c r="D1" s="164"/>
      <c r="E1" s="164"/>
    </row>
    <row r="2" spans="1:5" ht="18.95" customHeight="1">
      <c r="A2" s="168" t="s">
        <v>179</v>
      </c>
      <c r="B2" s="169"/>
      <c r="C2" s="30"/>
      <c r="D2" s="167">
        <v>45860</v>
      </c>
      <c r="E2" s="163"/>
    </row>
    <row r="3" spans="1:5" ht="18.95" customHeight="1">
      <c r="B3" s="31"/>
      <c r="C3" s="32"/>
      <c r="D3" s="33"/>
    </row>
    <row r="4" spans="1:5" ht="18" customHeight="1">
      <c r="B4" s="160" t="s">
        <v>25</v>
      </c>
      <c r="C4" s="161"/>
      <c r="D4" s="161"/>
    </row>
    <row r="5" spans="1:5" ht="18.75" customHeight="1">
      <c r="B5" s="17"/>
      <c r="C5" s="18"/>
      <c r="D5" s="15"/>
    </row>
    <row r="6" spans="1:5" ht="18.95" customHeight="1">
      <c r="B6" s="31"/>
      <c r="C6" s="21"/>
      <c r="D6" s="15"/>
      <c r="E6" s="4"/>
    </row>
    <row r="7" spans="1:5">
      <c r="A7" s="22" t="s">
        <v>11</v>
      </c>
      <c r="B7" t="s">
        <v>108</v>
      </c>
      <c r="C7" s="1" t="s">
        <v>0</v>
      </c>
      <c r="D7" s="41">
        <v>0.13950000000000001</v>
      </c>
      <c r="E7" s="35" t="s">
        <v>1</v>
      </c>
    </row>
    <row r="8" spans="1:5">
      <c r="A8" s="22" t="s">
        <v>12</v>
      </c>
      <c r="B8" s="6" t="s">
        <v>109</v>
      </c>
      <c r="C8" s="1" t="s">
        <v>0</v>
      </c>
      <c r="D8" s="42">
        <v>879800</v>
      </c>
      <c r="E8" s="36"/>
    </row>
    <row r="9" spans="1:5">
      <c r="A9" s="22" t="s">
        <v>13</v>
      </c>
      <c r="B9" s="6" t="s">
        <v>110</v>
      </c>
      <c r="C9" s="1" t="s">
        <v>0</v>
      </c>
      <c r="D9" s="42">
        <v>837139</v>
      </c>
      <c r="E9" s="36"/>
    </row>
    <row r="10" spans="1:5">
      <c r="A10" s="22" t="s">
        <v>10</v>
      </c>
      <c r="B10" s="6" t="s">
        <v>116</v>
      </c>
      <c r="C10" s="1" t="s">
        <v>0</v>
      </c>
      <c r="D10" s="42">
        <v>957886</v>
      </c>
      <c r="E10" s="36"/>
    </row>
    <row r="11" spans="1:5">
      <c r="A11" s="22" t="s">
        <v>14</v>
      </c>
      <c r="B11" s="6" t="s">
        <v>52</v>
      </c>
      <c r="C11" s="1" t="s">
        <v>0</v>
      </c>
      <c r="D11" s="42">
        <v>806998</v>
      </c>
      <c r="E11" s="36"/>
    </row>
    <row r="12" spans="1:5">
      <c r="A12" s="22" t="s">
        <v>15</v>
      </c>
      <c r="B12" t="s">
        <v>117</v>
      </c>
      <c r="C12" s="1" t="s">
        <v>0</v>
      </c>
      <c r="D12" s="41">
        <v>0.15310000000000001</v>
      </c>
      <c r="E12" s="35" t="s">
        <v>1</v>
      </c>
    </row>
    <row r="13" spans="1:5">
      <c r="A13" s="22" t="s">
        <v>16</v>
      </c>
      <c r="B13" t="s">
        <v>118</v>
      </c>
      <c r="C13" s="1" t="s">
        <v>0</v>
      </c>
      <c r="D13" s="41">
        <v>0</v>
      </c>
      <c r="E13" s="35" t="s">
        <v>1</v>
      </c>
    </row>
    <row r="14" spans="1:5">
      <c r="C14" s="1"/>
      <c r="D14" s="37"/>
    </row>
    <row r="15" spans="1:5" ht="15.75">
      <c r="B15" s="38" t="s">
        <v>32</v>
      </c>
      <c r="C15" s="1"/>
      <c r="D15" s="37"/>
    </row>
    <row r="16" spans="1:5">
      <c r="A16" s="22" t="s">
        <v>17</v>
      </c>
      <c r="B16" s="39" t="s">
        <v>111</v>
      </c>
      <c r="C16" s="1" t="s">
        <v>0</v>
      </c>
      <c r="D16" s="42">
        <v>3782561067</v>
      </c>
      <c r="E16" s="36"/>
    </row>
    <row r="17" spans="1:6">
      <c r="A17" s="22" t="s">
        <v>18</v>
      </c>
      <c r="B17" t="s">
        <v>112</v>
      </c>
      <c r="C17" s="1" t="s">
        <v>0</v>
      </c>
      <c r="D17" s="43">
        <v>0</v>
      </c>
    </row>
    <row r="18" spans="1:6">
      <c r="A18" s="22" t="s">
        <v>2</v>
      </c>
      <c r="B18" t="s">
        <v>113</v>
      </c>
      <c r="C18" s="1" t="s">
        <v>0</v>
      </c>
      <c r="D18" s="153">
        <v>5282851</v>
      </c>
    </row>
    <row r="19" spans="1:6" ht="44.25" customHeight="1">
      <c r="A19" s="22" t="s">
        <v>3</v>
      </c>
      <c r="B19" s="40" t="s">
        <v>114</v>
      </c>
      <c r="C19" s="1" t="s">
        <v>0</v>
      </c>
      <c r="D19" s="43">
        <v>6178.31</v>
      </c>
      <c r="F19" s="1" t="s">
        <v>177</v>
      </c>
    </row>
    <row r="20" spans="1:6" ht="15" customHeight="1">
      <c r="B20" s="40"/>
      <c r="C20" s="1"/>
      <c r="F20" s="1" t="s">
        <v>178</v>
      </c>
    </row>
    <row r="21" spans="1:6" ht="15" customHeight="1">
      <c r="A21" s="22" t="s">
        <v>4</v>
      </c>
      <c r="B21" s="57" t="s">
        <v>30</v>
      </c>
      <c r="C21" s="54" t="s">
        <v>0</v>
      </c>
      <c r="D21" s="55">
        <f>IF(IF(D16=0,0.000001,(D18-D19)/D16*100)&lt;0,"NEG#!!",TRUNC(IF(D16=0,0.000001,(D18-D19)/D16*100),4))</f>
        <v>0.13950000000000001</v>
      </c>
      <c r="E21" s="56" t="s">
        <v>1</v>
      </c>
      <c r="F21" s="152">
        <f>D7-D21</f>
        <v>0</v>
      </c>
    </row>
    <row r="22" spans="1:6" ht="16.5" customHeight="1">
      <c r="B22" s="58" t="s">
        <v>33</v>
      </c>
      <c r="C22" s="54"/>
      <c r="D22" s="55"/>
      <c r="E22" s="56"/>
    </row>
    <row r="23" spans="1:6" ht="16.5" customHeight="1">
      <c r="B23" s="58"/>
      <c r="C23" s="54"/>
      <c r="D23" s="55"/>
      <c r="E23" s="56"/>
    </row>
    <row r="24" spans="1:6" ht="16.5" customHeight="1">
      <c r="B24" s="38" t="s">
        <v>35</v>
      </c>
      <c r="C24" s="54"/>
      <c r="D24" s="55"/>
      <c r="E24" s="56"/>
    </row>
    <row r="25" spans="1:6" ht="59.25" customHeight="1">
      <c r="B25" s="165" t="s">
        <v>34</v>
      </c>
      <c r="C25" s="166"/>
      <c r="D25" s="166"/>
      <c r="E25" s="166"/>
    </row>
    <row r="26" spans="1:6">
      <c r="A26" s="22" t="s">
        <v>5</v>
      </c>
      <c r="B26" t="s">
        <v>115</v>
      </c>
      <c r="C26" s="1" t="s">
        <v>0</v>
      </c>
      <c r="D26" s="41">
        <v>0.13950000000000001</v>
      </c>
      <c r="E26" s="35" t="s">
        <v>1</v>
      </c>
    </row>
    <row r="27" spans="1:6">
      <c r="A27" s="22" t="s">
        <v>6</v>
      </c>
      <c r="B27" t="s">
        <v>29</v>
      </c>
      <c r="C27" s="1" t="s">
        <v>0</v>
      </c>
      <c r="D27" s="1">
        <f>IF(D26=0,"",IF(D18-D16/100*D26&lt;0,"NEG#",ROUNDDOWN(D18-D16/100*D26,2)))</f>
        <v>6178.31</v>
      </c>
    </row>
    <row r="28" spans="1:6">
      <c r="C28" s="1"/>
    </row>
    <row r="29" spans="1:6">
      <c r="A29" s="59" t="s">
        <v>40</v>
      </c>
      <c r="B29" t="s">
        <v>119</v>
      </c>
      <c r="C29" s="60" t="s">
        <v>0</v>
      </c>
      <c r="D29" s="41">
        <v>0.15310000000000001</v>
      </c>
      <c r="E29" s="35" t="s">
        <v>1</v>
      </c>
    </row>
    <row r="30" spans="1:6">
      <c r="B30" t="s">
        <v>59</v>
      </c>
      <c r="C30" s="60" t="s">
        <v>0</v>
      </c>
      <c r="D30" s="41">
        <v>0.17810000000000001</v>
      </c>
      <c r="E30" s="35" t="s">
        <v>1</v>
      </c>
    </row>
    <row r="31" spans="1:6">
      <c r="B31" t="s">
        <v>60</v>
      </c>
      <c r="C31" s="60" t="s">
        <v>0</v>
      </c>
      <c r="D31" s="41">
        <v>0.18870000000000001</v>
      </c>
      <c r="E31" s="35" t="s">
        <v>1</v>
      </c>
    </row>
    <row r="33" spans="1:10">
      <c r="A33" s="59" t="s">
        <v>41</v>
      </c>
      <c r="B33" t="s">
        <v>120</v>
      </c>
      <c r="C33" s="60" t="s">
        <v>0</v>
      </c>
      <c r="D33" s="41">
        <f>IF(D29-D37&gt;0,D29-D37,0)</f>
        <v>0</v>
      </c>
      <c r="E33" s="35" t="s">
        <v>1</v>
      </c>
    </row>
    <row r="34" spans="1:10">
      <c r="B34" t="s">
        <v>53</v>
      </c>
      <c r="C34" s="60" t="s">
        <v>0</v>
      </c>
      <c r="D34" s="41">
        <f>IF(D30-D38&gt;0,D30-D38,0)</f>
        <v>0</v>
      </c>
      <c r="E34" s="35" t="s">
        <v>1</v>
      </c>
    </row>
    <row r="35" spans="1:10">
      <c r="B35" t="s">
        <v>58</v>
      </c>
      <c r="C35" s="2" t="s">
        <v>0</v>
      </c>
      <c r="D35" s="41">
        <f>IF(D31-D39&gt;0,D31-D39,0)</f>
        <v>0</v>
      </c>
      <c r="E35" s="35" t="s">
        <v>1</v>
      </c>
    </row>
    <row r="37" spans="1:10">
      <c r="A37" s="59" t="s">
        <v>42</v>
      </c>
      <c r="B37" t="s">
        <v>121</v>
      </c>
      <c r="C37" s="2" t="s">
        <v>0</v>
      </c>
      <c r="D37" s="41">
        <f>D12</f>
        <v>0.15310000000000001</v>
      </c>
      <c r="E37" s="35" t="s">
        <v>1</v>
      </c>
    </row>
    <row r="38" spans="1:10">
      <c r="B38" t="s">
        <v>61</v>
      </c>
      <c r="C38" s="2" t="s">
        <v>0</v>
      </c>
      <c r="D38" s="41">
        <v>0.17810000000000001</v>
      </c>
      <c r="E38" s="35" t="s">
        <v>1</v>
      </c>
    </row>
    <row r="39" spans="1:10">
      <c r="B39" t="s">
        <v>62</v>
      </c>
      <c r="C39" s="2" t="s">
        <v>0</v>
      </c>
      <c r="D39" s="41">
        <v>0.18870000000000001</v>
      </c>
      <c r="E39" s="35" t="s">
        <v>1</v>
      </c>
    </row>
    <row r="41" spans="1:10">
      <c r="A41" s="59" t="s">
        <v>43</v>
      </c>
      <c r="B41" t="s">
        <v>122</v>
      </c>
      <c r="C41" s="1" t="s">
        <v>0</v>
      </c>
      <c r="D41" s="42">
        <v>3707526586</v>
      </c>
    </row>
    <row r="42" spans="1:10">
      <c r="B42" t="s">
        <v>63</v>
      </c>
      <c r="C42" s="1" t="s">
        <v>0</v>
      </c>
      <c r="D42" s="42">
        <v>3476616935</v>
      </c>
    </row>
    <row r="43" spans="1:10">
      <c r="B43" t="s">
        <v>64</v>
      </c>
      <c r="C43" s="1" t="s">
        <v>0</v>
      </c>
      <c r="D43" s="42">
        <v>3278681151</v>
      </c>
    </row>
    <row r="45" spans="1:10" ht="15.75">
      <c r="B45" s="142" t="s">
        <v>157</v>
      </c>
      <c r="C45" s="143"/>
      <c r="D45" s="144"/>
      <c r="E45" s="145"/>
      <c r="F45" s="145"/>
      <c r="G45" s="145"/>
      <c r="H45" s="145"/>
      <c r="I45" s="145"/>
      <c r="J45" s="141"/>
    </row>
    <row r="46" spans="1:10">
      <c r="F46" s="149" t="s">
        <v>174</v>
      </c>
    </row>
    <row r="47" spans="1:10" ht="15.75">
      <c r="B47" s="138" t="s">
        <v>158</v>
      </c>
      <c r="C47" s="139"/>
      <c r="D47" s="140">
        <f>(F57-F58)/((F59-F60)/100)</f>
        <v>0.14924604235598629</v>
      </c>
      <c r="E47" s="141"/>
      <c r="F47" s="150">
        <f>(F59-F60)/100*D47</f>
        <v>5643312.5867990004</v>
      </c>
      <c r="G47" t="s">
        <v>175</v>
      </c>
      <c r="H47" s="141"/>
      <c r="I47" s="141"/>
    </row>
    <row r="48" spans="1:10" ht="15.75">
      <c r="F48" s="36">
        <f>F57-F58-F47</f>
        <v>0</v>
      </c>
      <c r="G48" t="s">
        <v>176</v>
      </c>
      <c r="I48" s="148" t="str">
        <f>IF(F48=0,"pass","fail")</f>
        <v>pass</v>
      </c>
    </row>
    <row r="49" spans="2:9">
      <c r="B49" t="s">
        <v>159</v>
      </c>
    </row>
    <row r="50" spans="2:9">
      <c r="B50" t="s">
        <v>160</v>
      </c>
    </row>
    <row r="52" spans="2:9">
      <c r="B52" t="s">
        <v>161</v>
      </c>
    </row>
    <row r="53" spans="2:9">
      <c r="B53" t="s">
        <v>162</v>
      </c>
    </row>
    <row r="55" spans="2:9">
      <c r="B55" t="s">
        <v>163</v>
      </c>
    </row>
    <row r="57" spans="2:9">
      <c r="B57" t="s">
        <v>164</v>
      </c>
      <c r="F57" s="137">
        <f>(F63/100)*D12</f>
        <v>5676223.2031660005</v>
      </c>
    </row>
    <row r="58" spans="2:9">
      <c r="B58" t="s">
        <v>165</v>
      </c>
      <c r="F58" s="36">
        <f>(I58/100)*D12</f>
        <v>32910.616367000002</v>
      </c>
      <c r="H58" s="146" t="s">
        <v>173</v>
      </c>
      <c r="I58" s="147">
        <v>21496157</v>
      </c>
    </row>
    <row r="59" spans="2:9">
      <c r="B59" t="s">
        <v>166</v>
      </c>
      <c r="F59" s="137">
        <f>D16</f>
        <v>3782561067</v>
      </c>
    </row>
    <row r="60" spans="2:9">
      <c r="B60" t="s">
        <v>167</v>
      </c>
      <c r="F60" s="137">
        <v>1346840</v>
      </c>
    </row>
    <row r="61" spans="2:9">
      <c r="B61" t="s">
        <v>168</v>
      </c>
    </row>
    <row r="63" spans="2:9">
      <c r="B63" t="s">
        <v>169</v>
      </c>
      <c r="F63" s="36">
        <f>D41</f>
        <v>3707526586</v>
      </c>
    </row>
    <row r="65" spans="2:8" ht="15.75">
      <c r="B65" s="38" t="s">
        <v>170</v>
      </c>
      <c r="F65">
        <f>Notice!E14</f>
        <v>1235.51</v>
      </c>
    </row>
    <row r="67" spans="2:8" ht="15.75">
      <c r="B67" s="38" t="s">
        <v>171</v>
      </c>
      <c r="F67">
        <f>Notice!E21</f>
        <v>1167.81</v>
      </c>
    </row>
    <row r="69" spans="2:8" ht="15.75">
      <c r="B69" s="38" t="s">
        <v>172</v>
      </c>
      <c r="F69" s="13">
        <f>D47*(D9/100)</f>
        <v>1249.3968265184799</v>
      </c>
      <c r="H69" s="151" t="s">
        <v>182</v>
      </c>
    </row>
    <row r="70" spans="2:8" ht="15.75">
      <c r="B70" s="38" t="s">
        <v>183</v>
      </c>
      <c r="H70" s="151" t="s">
        <v>182</v>
      </c>
    </row>
    <row r="72" spans="2:8">
      <c r="B72" t="s">
        <v>180</v>
      </c>
    </row>
    <row r="73" spans="2:8">
      <c r="B73" t="s">
        <v>181</v>
      </c>
    </row>
  </sheetData>
  <mergeCells count="5">
    <mergeCell ref="B4:D4"/>
    <mergeCell ref="A1:E1"/>
    <mergeCell ref="B25:E25"/>
    <mergeCell ref="D2:E2"/>
    <mergeCell ref="A2:B2"/>
  </mergeCells>
  <phoneticPr fontId="0" type="noConversion"/>
  <printOptions horizontalCentered="1"/>
  <pageMargins left="0.5" right="0.5" top="1" bottom="1" header="0.5" footer="0.5"/>
  <pageSetup scale="83" orientation="portrait" horizontalDpi="300" verticalDpi="3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pageSetUpPr fitToPage="1"/>
  </sheetPr>
  <dimension ref="A1:F26"/>
  <sheetViews>
    <sheetView tabSelected="1" defaultGridColor="0" topLeftCell="A8" colorId="22" zoomScale="87" zoomScaleNormal="87" workbookViewId="0">
      <selection activeCell="B24" sqref="B24"/>
    </sheetView>
  </sheetViews>
  <sheetFormatPr defaultColWidth="10.77734375" defaultRowHeight="15"/>
  <cols>
    <col min="1" max="1" width="3.77734375" customWidth="1"/>
    <col min="2" max="2" width="62.33203125" bestFit="1" customWidth="1"/>
    <col min="3" max="3" width="2.44140625" style="2" customWidth="1"/>
    <col min="4" max="4" width="2.5546875" style="1" customWidth="1"/>
    <col min="5" max="5" width="12.88671875" customWidth="1"/>
    <col min="6" max="6" width="6.88671875" customWidth="1"/>
  </cols>
  <sheetData>
    <row r="1" spans="1:6" ht="18.95" customHeight="1">
      <c r="A1" s="158" t="str">
        <f>Summary!A1</f>
        <v>2025 Developed Water District Tax Rate Calculations</v>
      </c>
      <c r="B1" s="159"/>
      <c r="C1" s="159"/>
      <c r="D1" s="159"/>
      <c r="E1" s="159"/>
      <c r="F1" s="159"/>
    </row>
    <row r="2" spans="1:6" ht="18.95" customHeight="1">
      <c r="A2" s="44" t="str">
        <f>Data!A2</f>
        <v>Travis County WCID #17 (Steiner Ranch Defined Area)</v>
      </c>
      <c r="C2" s="45"/>
      <c r="D2" s="15"/>
      <c r="E2" s="162">
        <f>Data!D2</f>
        <v>45860</v>
      </c>
      <c r="F2" s="163"/>
    </row>
    <row r="3" spans="1:6" ht="18.95" customHeight="1">
      <c r="A3" s="23"/>
      <c r="B3" s="44"/>
      <c r="C3" s="45"/>
      <c r="D3" s="15"/>
      <c r="E3" s="48"/>
      <c r="F3" s="16"/>
    </row>
    <row r="4" spans="1:6" ht="56.25" customHeight="1">
      <c r="A4" s="156" t="s">
        <v>45</v>
      </c>
      <c r="B4" s="170"/>
      <c r="C4" s="170"/>
      <c r="D4" s="170"/>
      <c r="E4" s="170"/>
      <c r="F4" s="170"/>
    </row>
    <row r="5" spans="1:6" ht="18.95" customHeight="1">
      <c r="A5" s="23"/>
      <c r="B5" s="31"/>
      <c r="C5" s="32"/>
      <c r="D5" s="33"/>
      <c r="E5" s="31"/>
      <c r="F5" s="16"/>
    </row>
    <row r="6" spans="1:6" ht="18" customHeight="1">
      <c r="A6" s="160" t="s">
        <v>23</v>
      </c>
      <c r="B6" s="164"/>
      <c r="C6" s="164"/>
      <c r="D6" s="164"/>
      <c r="E6" s="164"/>
      <c r="F6" s="164"/>
    </row>
    <row r="7" spans="1:6" ht="18" customHeight="1">
      <c r="A7" s="34"/>
      <c r="C7"/>
      <c r="D7"/>
    </row>
    <row r="8" spans="1:6" ht="18" customHeight="1">
      <c r="A8" s="24" t="s">
        <v>11</v>
      </c>
      <c r="B8" s="17" t="s">
        <v>54</v>
      </c>
      <c r="C8" s="18"/>
      <c r="D8" s="15" t="s">
        <v>0</v>
      </c>
      <c r="E8" s="25">
        <f>Data!D10</f>
        <v>957886</v>
      </c>
      <c r="F8" s="16"/>
    </row>
    <row r="9" spans="1:6" ht="35.25" customHeight="1">
      <c r="A9" s="29" t="s">
        <v>12</v>
      </c>
      <c r="B9" s="19" t="s">
        <v>55</v>
      </c>
      <c r="C9" s="52" t="s">
        <v>7</v>
      </c>
      <c r="D9" s="15" t="s">
        <v>0</v>
      </c>
      <c r="E9" s="25">
        <f>E8-E11</f>
        <v>150888</v>
      </c>
      <c r="F9" s="16"/>
    </row>
    <row r="10" spans="1:6" ht="18.95" customHeight="1">
      <c r="A10" s="24" t="s">
        <v>13</v>
      </c>
      <c r="B10" s="17" t="s">
        <v>56</v>
      </c>
      <c r="C10" s="20"/>
      <c r="D10" s="15"/>
      <c r="E10" s="25"/>
      <c r="F10" s="16"/>
    </row>
    <row r="11" spans="1:6" ht="18.95" customHeight="1">
      <c r="A11" s="31"/>
      <c r="B11" s="31" t="s">
        <v>19</v>
      </c>
      <c r="C11" s="21" t="s">
        <v>8</v>
      </c>
      <c r="D11" s="15" t="s">
        <v>0</v>
      </c>
      <c r="E11" s="25">
        <f>Data!D11</f>
        <v>806998</v>
      </c>
      <c r="F11" s="16"/>
    </row>
    <row r="12" spans="1:6" ht="18.95" customHeight="1">
      <c r="A12" s="24" t="s">
        <v>10</v>
      </c>
      <c r="B12" s="17" t="s">
        <v>128</v>
      </c>
      <c r="C12" s="21" t="s">
        <v>9</v>
      </c>
      <c r="D12" s="15" t="s">
        <v>0</v>
      </c>
      <c r="E12" s="53">
        <f>Data!D12</f>
        <v>0.15310000000000001</v>
      </c>
      <c r="F12" s="16" t="s">
        <v>1</v>
      </c>
    </row>
    <row r="13" spans="1:6" ht="18.95" customHeight="1">
      <c r="A13" s="24" t="s">
        <v>14</v>
      </c>
      <c r="B13" s="17" t="s">
        <v>57</v>
      </c>
      <c r="C13" s="21"/>
      <c r="D13" s="15"/>
      <c r="E13" s="49"/>
      <c r="F13" s="16"/>
    </row>
    <row r="14" spans="1:6" ht="18.95" customHeight="1">
      <c r="A14" s="31"/>
      <c r="B14" s="31" t="s">
        <v>20</v>
      </c>
      <c r="C14" s="21" t="s">
        <v>8</v>
      </c>
      <c r="D14" s="15" t="s">
        <v>0</v>
      </c>
      <c r="E14" s="16">
        <f>ROUND(E11*E12/100,2)</f>
        <v>1235.51</v>
      </c>
      <c r="F14" s="16"/>
    </row>
    <row r="15" spans="1:6" ht="18.95" customHeight="1">
      <c r="A15" s="24" t="s">
        <v>15</v>
      </c>
      <c r="B15" s="17" t="s">
        <v>123</v>
      </c>
      <c r="C15" s="18"/>
      <c r="D15" s="15" t="s">
        <v>0</v>
      </c>
      <c r="E15" s="25">
        <f>Data!D8</f>
        <v>879800</v>
      </c>
      <c r="F15" s="31"/>
    </row>
    <row r="16" spans="1:6" ht="34.5" customHeight="1">
      <c r="A16" s="29" t="s">
        <v>16</v>
      </c>
      <c r="B16" s="19" t="s">
        <v>124</v>
      </c>
      <c r="C16" s="52" t="s">
        <v>7</v>
      </c>
      <c r="D16" s="15" t="s">
        <v>0</v>
      </c>
      <c r="E16" s="26">
        <f>E15-E18</f>
        <v>42661</v>
      </c>
      <c r="F16" s="16"/>
    </row>
    <row r="17" spans="1:6" ht="18.75" customHeight="1">
      <c r="A17" s="24" t="s">
        <v>17</v>
      </c>
      <c r="B17" s="17" t="s">
        <v>125</v>
      </c>
      <c r="C17" s="20"/>
      <c r="D17" s="15"/>
      <c r="E17" s="26"/>
      <c r="F17" s="16"/>
    </row>
    <row r="18" spans="1:6" ht="18.75" customHeight="1">
      <c r="A18" s="31"/>
      <c r="B18" s="31" t="s">
        <v>21</v>
      </c>
      <c r="C18" s="21" t="s">
        <v>8</v>
      </c>
      <c r="D18" s="15" t="s">
        <v>0</v>
      </c>
      <c r="E18" s="25">
        <f>Data!D9</f>
        <v>837139</v>
      </c>
      <c r="F18" s="16"/>
    </row>
    <row r="19" spans="1:6" ht="18.95" customHeight="1">
      <c r="A19" s="27" t="s">
        <v>18</v>
      </c>
      <c r="B19" s="17" t="s">
        <v>126</v>
      </c>
      <c r="C19" s="21" t="s">
        <v>9</v>
      </c>
      <c r="D19" s="15" t="s">
        <v>0</v>
      </c>
      <c r="E19" s="53">
        <f>Data!D7</f>
        <v>0.13950000000000001</v>
      </c>
      <c r="F19" s="16" t="s">
        <v>1</v>
      </c>
    </row>
    <row r="20" spans="1:6" ht="18.95" customHeight="1">
      <c r="A20" s="27" t="s">
        <v>2</v>
      </c>
      <c r="B20" s="17" t="s">
        <v>127</v>
      </c>
      <c r="C20" s="21"/>
      <c r="D20" s="15"/>
      <c r="E20" s="49"/>
      <c r="F20" s="16"/>
    </row>
    <row r="21" spans="1:6" ht="18.95" customHeight="1">
      <c r="A21" s="27"/>
      <c r="B21" s="31" t="s">
        <v>39</v>
      </c>
      <c r="C21" s="21" t="s">
        <v>8</v>
      </c>
      <c r="D21" s="15" t="s">
        <v>0</v>
      </c>
      <c r="E21" s="16">
        <f>ROUND(E18*E19/100,2)</f>
        <v>1167.81</v>
      </c>
      <c r="F21" s="16"/>
    </row>
    <row r="22" spans="1:6" ht="18.95" customHeight="1">
      <c r="A22" s="27" t="s">
        <v>3</v>
      </c>
      <c r="B22" s="31" t="s">
        <v>22</v>
      </c>
      <c r="C22" s="32"/>
      <c r="D22" s="15" t="s">
        <v>0</v>
      </c>
      <c r="E22" s="50">
        <f>E19-E12</f>
        <v>-1.3600000000000001E-2</v>
      </c>
      <c r="F22" s="16" t="s">
        <v>1</v>
      </c>
    </row>
    <row r="23" spans="1:6" ht="18.95" customHeight="1">
      <c r="A23" s="27" t="s">
        <v>4</v>
      </c>
      <c r="B23" s="31" t="s">
        <v>28</v>
      </c>
      <c r="C23" s="32"/>
      <c r="D23" s="33"/>
      <c r="E23" s="28">
        <f>TRUNC(IF(E12=0,0.000001,E22/E12),4)</f>
        <v>-8.8800000000000004E-2</v>
      </c>
      <c r="F23" s="16"/>
    </row>
    <row r="24" spans="1:6" ht="18.95" customHeight="1">
      <c r="A24" s="27" t="s">
        <v>5</v>
      </c>
      <c r="B24" s="31" t="s">
        <v>26</v>
      </c>
      <c r="C24" s="32"/>
      <c r="D24" s="15" t="s">
        <v>0</v>
      </c>
      <c r="E24" s="31">
        <f>E21-E14</f>
        <v>-67.700000000000045</v>
      </c>
      <c r="F24" s="16"/>
    </row>
    <row r="25" spans="1:6" ht="18.95" customHeight="1">
      <c r="A25" s="27" t="s">
        <v>6</v>
      </c>
      <c r="B25" s="51" t="s">
        <v>27</v>
      </c>
      <c r="C25" s="32"/>
      <c r="D25" s="33"/>
      <c r="E25" s="28">
        <f>IF(E14=0,"  INFINITE %",TRUNC(IF(E14=0,0.000001,E24/E14),4))</f>
        <v>-5.4699999999999999E-2</v>
      </c>
      <c r="F25" s="16"/>
    </row>
    <row r="26" spans="1:6" ht="18.95" customHeight="1">
      <c r="A26" s="23"/>
      <c r="B26" s="31"/>
      <c r="C26" s="32"/>
      <c r="D26" s="33"/>
      <c r="E26" s="31"/>
      <c r="F26" s="16"/>
    </row>
  </sheetData>
  <mergeCells count="4">
    <mergeCell ref="A1:F1"/>
    <mergeCell ref="A4:F4"/>
    <mergeCell ref="A6:F6"/>
    <mergeCell ref="E2:F2"/>
  </mergeCells>
  <phoneticPr fontId="0" type="noConversion"/>
  <printOptions horizontalCentered="1"/>
  <pageMargins left="0.5" right="0.5" top="1.03" bottom="0.55000000000000004" header="0.5" footer="0.5"/>
  <pageSetup scale="84" orientation="portrait" horizontalDpi="300" verticalDpi="30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dimension ref="A1:H115"/>
  <sheetViews>
    <sheetView defaultGridColor="0" topLeftCell="A54" colorId="22" zoomScale="90" zoomScaleNormal="90" workbookViewId="0">
      <selection activeCell="F85" sqref="F85"/>
    </sheetView>
  </sheetViews>
  <sheetFormatPr defaultColWidth="10.77734375" defaultRowHeight="15"/>
  <cols>
    <col min="1" max="1" width="1.21875" customWidth="1"/>
    <col min="2" max="2" width="5.33203125" bestFit="1" customWidth="1"/>
    <col min="3" max="3" width="90.44140625" customWidth="1"/>
    <col min="4" max="4" width="9" customWidth="1"/>
    <col min="5" max="5" width="3.77734375" style="13" customWidth="1"/>
    <col min="6" max="6" width="20" customWidth="1"/>
    <col min="7" max="7" width="9.5546875" customWidth="1"/>
    <col min="8" max="8" width="1.21875" customWidth="1"/>
  </cols>
  <sheetData>
    <row r="1" spans="1:8" ht="18">
      <c r="A1" s="75"/>
      <c r="B1" s="62"/>
      <c r="C1" s="63"/>
      <c r="D1" s="63"/>
      <c r="E1" s="64"/>
      <c r="F1" s="64"/>
      <c r="G1" s="65"/>
      <c r="H1" s="75"/>
    </row>
    <row r="2" spans="1:8" ht="18">
      <c r="A2" s="75"/>
      <c r="B2" s="177" t="s">
        <v>129</v>
      </c>
      <c r="C2" s="177"/>
      <c r="D2" s="66"/>
      <c r="E2" s="67"/>
      <c r="F2" s="68"/>
      <c r="G2" s="68"/>
      <c r="H2" s="75"/>
    </row>
    <row r="3" spans="1:8" ht="18">
      <c r="A3" s="75"/>
      <c r="B3" s="177" t="s">
        <v>70</v>
      </c>
      <c r="C3" s="177"/>
      <c r="D3" s="66"/>
      <c r="E3" s="67"/>
      <c r="F3" s="68" t="s">
        <v>71</v>
      </c>
      <c r="G3" s="68"/>
      <c r="H3" s="75"/>
    </row>
    <row r="4" spans="1:8" ht="18">
      <c r="A4" s="75"/>
      <c r="B4" s="62"/>
      <c r="C4" s="63"/>
      <c r="D4" s="63"/>
      <c r="E4" s="64"/>
      <c r="F4" s="64"/>
      <c r="G4" s="65"/>
      <c r="H4" s="75"/>
    </row>
    <row r="5" spans="1:8" ht="19.5">
      <c r="A5" s="75"/>
      <c r="B5" s="178" t="str">
        <f>Data!A2</f>
        <v>Travis County WCID #17 (Steiner Ranch Defined Area)</v>
      </c>
      <c r="C5" s="178"/>
      <c r="D5" s="69"/>
      <c r="E5" s="179"/>
      <c r="F5" s="179"/>
      <c r="G5" s="179"/>
      <c r="H5" s="75"/>
    </row>
    <row r="6" spans="1:8">
      <c r="A6" s="75"/>
      <c r="B6" s="175" t="s">
        <v>66</v>
      </c>
      <c r="C6" s="175"/>
      <c r="D6" s="70"/>
      <c r="E6" s="175" t="s">
        <v>67</v>
      </c>
      <c r="F6" s="175"/>
      <c r="G6" s="175"/>
      <c r="H6" s="75"/>
    </row>
    <row r="7" spans="1:8" ht="19.5">
      <c r="A7" s="75"/>
      <c r="B7" s="69"/>
      <c r="C7" s="69"/>
      <c r="D7" s="69"/>
      <c r="E7" s="71"/>
      <c r="F7" s="76"/>
      <c r="G7" s="80"/>
      <c r="H7" s="75"/>
    </row>
    <row r="8" spans="1:8" ht="18">
      <c r="A8" s="75"/>
      <c r="B8" s="173"/>
      <c r="C8" s="173"/>
      <c r="D8" s="73"/>
      <c r="E8" s="174"/>
      <c r="F8" s="174"/>
      <c r="G8" s="174"/>
      <c r="H8" s="75"/>
    </row>
    <row r="9" spans="1:8">
      <c r="A9" s="75"/>
      <c r="B9" s="175" t="s">
        <v>68</v>
      </c>
      <c r="C9" s="175"/>
      <c r="D9" s="70"/>
      <c r="E9" s="175" t="s">
        <v>69</v>
      </c>
      <c r="F9" s="175"/>
      <c r="G9" s="175"/>
      <c r="H9" s="75"/>
    </row>
    <row r="10" spans="1:8">
      <c r="A10" s="75"/>
      <c r="B10" s="75"/>
      <c r="C10" s="75"/>
      <c r="D10" s="75"/>
      <c r="E10" s="76"/>
      <c r="F10" s="75"/>
      <c r="G10" s="75"/>
      <c r="H10" s="75"/>
    </row>
    <row r="11" spans="1:8" ht="15.75">
      <c r="A11" s="75"/>
      <c r="B11" s="74" t="s">
        <v>105</v>
      </c>
      <c r="C11" s="75"/>
      <c r="D11" s="75"/>
      <c r="E11" s="76"/>
      <c r="F11" s="75"/>
      <c r="G11" s="75"/>
      <c r="H11" s="75"/>
    </row>
    <row r="12" spans="1:8">
      <c r="A12" s="75"/>
      <c r="B12" s="74" t="s">
        <v>106</v>
      </c>
      <c r="C12" s="75"/>
      <c r="D12" s="75"/>
      <c r="E12" s="76"/>
      <c r="F12" s="75"/>
      <c r="G12" s="75"/>
      <c r="H12" s="75"/>
    </row>
    <row r="13" spans="1:8">
      <c r="A13" s="75"/>
      <c r="B13" s="75"/>
      <c r="C13" s="75"/>
      <c r="D13" s="75"/>
      <c r="E13" s="76"/>
      <c r="F13" s="75"/>
      <c r="G13" s="75"/>
      <c r="H13" s="75"/>
    </row>
    <row r="14" spans="1:8" ht="16.5">
      <c r="A14" s="75"/>
      <c r="B14" s="176" t="s">
        <v>72</v>
      </c>
      <c r="C14" s="176"/>
      <c r="D14" s="176"/>
      <c r="E14" s="176"/>
      <c r="F14" s="176"/>
      <c r="G14" s="176"/>
      <c r="H14" s="75"/>
    </row>
    <row r="15" spans="1:8">
      <c r="A15" s="75"/>
      <c r="B15" s="77" t="s">
        <v>73</v>
      </c>
      <c r="C15" s="78"/>
      <c r="D15" s="78"/>
      <c r="E15" s="79"/>
      <c r="F15" s="78"/>
      <c r="G15" s="78"/>
      <c r="H15" s="75"/>
    </row>
    <row r="16" spans="1:8">
      <c r="A16" s="75"/>
      <c r="B16" s="74" t="s">
        <v>74</v>
      </c>
      <c r="C16" s="75"/>
      <c r="D16" s="75"/>
      <c r="E16" s="76"/>
      <c r="F16" s="75"/>
      <c r="G16" s="75"/>
      <c r="H16" s="75"/>
    </row>
    <row r="17" spans="1:8">
      <c r="A17" s="75"/>
      <c r="B17" s="74" t="s">
        <v>75</v>
      </c>
      <c r="C17" s="75"/>
      <c r="D17" s="75"/>
      <c r="E17" s="76"/>
      <c r="F17" s="75"/>
      <c r="G17" s="75"/>
      <c r="H17" s="75"/>
    </row>
    <row r="18" spans="1:8">
      <c r="A18" s="75"/>
      <c r="B18" s="74"/>
      <c r="C18" s="75"/>
      <c r="D18" s="75"/>
      <c r="E18" s="76"/>
      <c r="F18" s="75"/>
      <c r="G18" s="75"/>
      <c r="H18" s="75"/>
    </row>
    <row r="19" spans="1:8">
      <c r="A19" s="75"/>
      <c r="B19" s="74" t="s">
        <v>86</v>
      </c>
      <c r="C19" s="75"/>
      <c r="D19" s="75"/>
      <c r="E19" s="76"/>
      <c r="F19" s="75"/>
      <c r="G19" s="75"/>
      <c r="H19" s="75"/>
    </row>
    <row r="20" spans="1:8">
      <c r="A20" s="75"/>
      <c r="B20" s="74" t="s">
        <v>148</v>
      </c>
      <c r="C20" s="75"/>
      <c r="D20" s="75"/>
      <c r="E20" s="76"/>
      <c r="F20" s="75"/>
      <c r="G20" s="75"/>
      <c r="H20" s="75"/>
    </row>
    <row r="21" spans="1:8">
      <c r="A21" s="75"/>
      <c r="B21" s="74" t="s">
        <v>149</v>
      </c>
      <c r="C21" s="75"/>
      <c r="D21" s="75"/>
      <c r="E21" s="76"/>
      <c r="F21" s="75"/>
      <c r="G21" s="75"/>
      <c r="H21" s="75"/>
    </row>
    <row r="22" spans="1:8">
      <c r="A22" s="75"/>
      <c r="B22" s="74"/>
      <c r="C22" s="75"/>
      <c r="D22" s="75"/>
      <c r="E22" s="76"/>
      <c r="F22" s="75"/>
      <c r="G22" s="75"/>
      <c r="H22" s="75"/>
    </row>
    <row r="23" spans="1:8">
      <c r="A23" s="75"/>
      <c r="B23" s="74" t="s">
        <v>87</v>
      </c>
      <c r="C23" s="75"/>
      <c r="D23" s="75"/>
      <c r="E23" s="76"/>
      <c r="F23" s="75"/>
      <c r="G23" s="75"/>
      <c r="H23" s="75"/>
    </row>
    <row r="24" spans="1:8">
      <c r="A24" s="75"/>
      <c r="B24" s="74" t="s">
        <v>88</v>
      </c>
      <c r="C24" s="75"/>
      <c r="D24" s="75"/>
      <c r="E24" s="76"/>
      <c r="F24" s="75"/>
      <c r="G24" s="75"/>
      <c r="H24" s="75"/>
    </row>
    <row r="25" spans="1:8">
      <c r="A25" s="75"/>
      <c r="B25" s="74" t="s">
        <v>89</v>
      </c>
      <c r="C25" s="75"/>
      <c r="D25" s="75"/>
      <c r="E25" s="76"/>
      <c r="F25" s="75"/>
      <c r="G25" s="75"/>
      <c r="H25" s="75"/>
    </row>
    <row r="26" spans="1:8">
      <c r="A26" s="75"/>
      <c r="B26" s="81" t="s">
        <v>90</v>
      </c>
      <c r="C26" s="75"/>
      <c r="D26" s="75"/>
      <c r="E26" s="76"/>
      <c r="F26" s="75"/>
      <c r="G26" s="75"/>
      <c r="H26" s="75"/>
    </row>
    <row r="27" spans="1:8" ht="18.95" customHeight="1">
      <c r="A27" s="75"/>
      <c r="B27" s="84"/>
      <c r="C27" s="75"/>
      <c r="D27" s="75"/>
      <c r="E27" s="76"/>
      <c r="F27" s="75"/>
      <c r="G27" s="75"/>
      <c r="H27" s="75"/>
    </row>
    <row r="28" spans="1:8" ht="18" customHeight="1">
      <c r="A28" s="99"/>
      <c r="B28" s="82" t="s">
        <v>76</v>
      </c>
      <c r="C28" s="83" t="s">
        <v>77</v>
      </c>
      <c r="D28" s="83"/>
      <c r="E28" s="171" t="s">
        <v>78</v>
      </c>
      <c r="F28" s="171"/>
      <c r="G28" s="172"/>
      <c r="H28" s="75"/>
    </row>
    <row r="29" spans="1:8" ht="18" customHeight="1" thickBot="1">
      <c r="A29" s="99"/>
      <c r="B29" s="117" t="s">
        <v>11</v>
      </c>
      <c r="C29" s="101" t="s">
        <v>79</v>
      </c>
      <c r="D29" s="124"/>
      <c r="E29" s="102" t="s">
        <v>0</v>
      </c>
      <c r="F29" s="118">
        <f>Data!D10</f>
        <v>957886</v>
      </c>
      <c r="G29" s="107"/>
      <c r="H29" s="75"/>
    </row>
    <row r="30" spans="1:8" ht="6.75" customHeight="1">
      <c r="A30" s="99"/>
      <c r="B30" s="85"/>
      <c r="C30" s="86"/>
      <c r="D30" s="127"/>
      <c r="E30" s="87"/>
      <c r="F30" s="88"/>
      <c r="G30" s="106"/>
      <c r="H30" s="75"/>
    </row>
    <row r="31" spans="1:8" ht="18" customHeight="1" thickBot="1">
      <c r="A31" s="99"/>
      <c r="B31" s="119" t="s">
        <v>12</v>
      </c>
      <c r="C31" s="180" t="s">
        <v>142</v>
      </c>
      <c r="D31" s="181"/>
      <c r="E31" s="102" t="s">
        <v>0</v>
      </c>
      <c r="F31" s="118">
        <f>F29-F33</f>
        <v>150888</v>
      </c>
      <c r="G31" s="107"/>
      <c r="H31" s="75"/>
    </row>
    <row r="32" spans="1:8" ht="6.75" customHeight="1">
      <c r="A32" s="99"/>
      <c r="B32" s="89"/>
      <c r="C32" s="90"/>
      <c r="D32" s="126"/>
      <c r="E32" s="72"/>
      <c r="F32" s="61"/>
      <c r="G32" s="106"/>
      <c r="H32" s="75"/>
    </row>
    <row r="33" spans="1:8" ht="18" customHeight="1" thickBot="1">
      <c r="A33" s="99"/>
      <c r="B33" s="117" t="s">
        <v>13</v>
      </c>
      <c r="C33" s="101" t="s">
        <v>143</v>
      </c>
      <c r="D33" s="124"/>
      <c r="E33" s="102" t="s">
        <v>0</v>
      </c>
      <c r="F33" s="118">
        <f>Data!D11</f>
        <v>806998</v>
      </c>
      <c r="G33" s="107"/>
      <c r="H33" s="75"/>
    </row>
    <row r="34" spans="1:8" ht="6.75" customHeight="1">
      <c r="A34" s="99"/>
      <c r="B34" s="85"/>
      <c r="C34" s="86"/>
      <c r="D34" s="127"/>
      <c r="E34" s="87"/>
      <c r="F34" s="88"/>
      <c r="G34" s="106"/>
      <c r="H34" s="75"/>
    </row>
    <row r="35" spans="1:8" ht="18" customHeight="1" thickBot="1">
      <c r="A35" s="99"/>
      <c r="B35" s="117" t="s">
        <v>10</v>
      </c>
      <c r="C35" s="101" t="s">
        <v>133</v>
      </c>
      <c r="D35" s="124"/>
      <c r="E35" s="102" t="s">
        <v>0</v>
      </c>
      <c r="F35" s="120">
        <f>Data!D13</f>
        <v>0</v>
      </c>
      <c r="G35" s="107" t="s">
        <v>1</v>
      </c>
      <c r="H35" s="75"/>
    </row>
    <row r="36" spans="1:8" ht="6.75" customHeight="1">
      <c r="A36" s="99"/>
      <c r="B36" s="85"/>
      <c r="C36" s="86"/>
      <c r="D36" s="127"/>
      <c r="E36" s="87"/>
      <c r="F36" s="91"/>
      <c r="G36" s="106"/>
      <c r="H36" s="75"/>
    </row>
    <row r="37" spans="1:8" ht="18" customHeight="1" thickBot="1">
      <c r="A37" s="99"/>
      <c r="B37" s="117" t="s">
        <v>14</v>
      </c>
      <c r="C37" s="101" t="s">
        <v>144</v>
      </c>
      <c r="D37" s="124"/>
      <c r="E37" s="102" t="s">
        <v>0</v>
      </c>
      <c r="F37" s="114">
        <f>ROUND(F33*F35/100,2)</f>
        <v>0</v>
      </c>
      <c r="G37" s="107"/>
      <c r="H37" s="75"/>
    </row>
    <row r="38" spans="1:8" ht="6.75" customHeight="1">
      <c r="A38" s="99"/>
      <c r="B38" s="74"/>
      <c r="C38" s="74"/>
      <c r="D38" s="106"/>
      <c r="E38" s="72"/>
      <c r="F38" s="61"/>
      <c r="G38" s="106"/>
      <c r="H38" s="75"/>
    </row>
    <row r="39" spans="1:8" ht="18" customHeight="1" thickBot="1">
      <c r="A39" s="99"/>
      <c r="B39" s="100" t="s">
        <v>15</v>
      </c>
      <c r="C39" s="101" t="s">
        <v>80</v>
      </c>
      <c r="D39" s="124"/>
      <c r="E39" s="102" t="s">
        <v>0</v>
      </c>
      <c r="F39" s="114">
        <f>ROUND(F37*1.035,2)</f>
        <v>0</v>
      </c>
      <c r="G39" s="107"/>
      <c r="H39" s="75"/>
    </row>
    <row r="40" spans="1:8" ht="6.75" customHeight="1">
      <c r="A40" s="99"/>
      <c r="B40" s="93"/>
      <c r="C40" s="74"/>
      <c r="D40" s="106"/>
      <c r="E40" s="72"/>
      <c r="F40" s="61"/>
      <c r="G40" s="106"/>
      <c r="H40" s="75"/>
    </row>
    <row r="41" spans="1:8" ht="18" customHeight="1" thickBot="1">
      <c r="A41" s="99"/>
      <c r="B41" s="100" t="s">
        <v>16</v>
      </c>
      <c r="C41" s="101" t="s">
        <v>130</v>
      </c>
      <c r="D41" s="124"/>
      <c r="E41" s="102" t="s">
        <v>0</v>
      </c>
      <c r="F41" s="118">
        <f>Data!D8</f>
        <v>879800</v>
      </c>
      <c r="G41" s="107"/>
      <c r="H41" s="75"/>
    </row>
    <row r="42" spans="1:8" ht="6.75" customHeight="1">
      <c r="A42" s="99"/>
      <c r="B42" s="93"/>
      <c r="C42" s="74"/>
      <c r="D42" s="106"/>
      <c r="E42" s="72"/>
      <c r="F42" s="61"/>
      <c r="G42" s="106"/>
      <c r="H42" s="75"/>
    </row>
    <row r="43" spans="1:8" ht="18" customHeight="1" thickBot="1">
      <c r="A43" s="99"/>
      <c r="B43" s="121" t="s">
        <v>17</v>
      </c>
      <c r="C43" s="182" t="s">
        <v>145</v>
      </c>
      <c r="D43" s="183"/>
      <c r="E43" s="102" t="s">
        <v>0</v>
      </c>
      <c r="F43" s="118">
        <f>F41-F45</f>
        <v>42661</v>
      </c>
      <c r="G43" s="107"/>
      <c r="H43" s="75"/>
    </row>
    <row r="44" spans="1:8" ht="6.75" customHeight="1">
      <c r="A44" s="99"/>
      <c r="B44" s="93"/>
      <c r="C44" s="74"/>
      <c r="D44" s="106"/>
      <c r="E44" s="72"/>
      <c r="F44" s="61"/>
      <c r="G44" s="106"/>
      <c r="H44" s="75"/>
    </row>
    <row r="45" spans="1:8" ht="18" customHeight="1" thickBot="1">
      <c r="A45" s="99"/>
      <c r="B45" s="100" t="s">
        <v>18</v>
      </c>
      <c r="C45" s="101" t="s">
        <v>146</v>
      </c>
      <c r="D45" s="124"/>
      <c r="E45" s="102" t="s">
        <v>0</v>
      </c>
      <c r="F45" s="118">
        <f>Data!D9</f>
        <v>837139</v>
      </c>
      <c r="G45" s="107"/>
      <c r="H45" s="75"/>
    </row>
    <row r="46" spans="1:8" ht="6.75" customHeight="1">
      <c r="A46" s="99"/>
      <c r="B46" s="93"/>
      <c r="C46" s="74"/>
      <c r="D46" s="106"/>
      <c r="E46" s="72"/>
      <c r="F46" s="61"/>
      <c r="G46" s="106"/>
      <c r="H46" s="75"/>
    </row>
    <row r="47" spans="1:8" ht="18" customHeight="1" thickBot="1">
      <c r="A47" s="99"/>
      <c r="B47" s="100" t="s">
        <v>2</v>
      </c>
      <c r="C47" s="101" t="s">
        <v>147</v>
      </c>
      <c r="D47" s="124"/>
      <c r="E47" s="102" t="s">
        <v>0</v>
      </c>
      <c r="F47" s="103">
        <f>TRUNC(IF(F45=0,0.000001,F39/F45*100),4)</f>
        <v>0</v>
      </c>
      <c r="G47" s="107" t="s">
        <v>1</v>
      </c>
      <c r="H47" s="75"/>
    </row>
    <row r="48" spans="1:8" ht="6.75" customHeight="1">
      <c r="A48" s="99"/>
      <c r="B48" s="93"/>
      <c r="C48" s="74"/>
      <c r="D48" s="106"/>
      <c r="E48" s="72"/>
      <c r="F48" s="61"/>
      <c r="G48" s="106"/>
      <c r="H48" s="75"/>
    </row>
    <row r="49" spans="1:8" ht="18" customHeight="1" thickBot="1">
      <c r="A49" s="99"/>
      <c r="B49" s="100" t="s">
        <v>3</v>
      </c>
      <c r="C49" s="101" t="s">
        <v>131</v>
      </c>
      <c r="D49" s="124"/>
      <c r="E49" s="102" t="s">
        <v>0</v>
      </c>
      <c r="F49" s="103">
        <f>Data!D21</f>
        <v>0.13950000000000001</v>
      </c>
      <c r="G49" s="107" t="s">
        <v>1</v>
      </c>
      <c r="H49" s="75"/>
    </row>
    <row r="50" spans="1:8" ht="6.75" customHeight="1">
      <c r="A50" s="99"/>
      <c r="B50" s="93"/>
      <c r="C50" s="74"/>
      <c r="D50" s="106"/>
      <c r="E50" s="72"/>
      <c r="F50" s="61"/>
      <c r="G50" s="106"/>
      <c r="H50" s="75"/>
    </row>
    <row r="51" spans="1:8" ht="18" customHeight="1" thickBot="1">
      <c r="A51" s="99"/>
      <c r="B51" s="100" t="s">
        <v>4</v>
      </c>
      <c r="C51" s="101" t="s">
        <v>132</v>
      </c>
      <c r="D51" s="124"/>
      <c r="E51" s="102" t="s">
        <v>0</v>
      </c>
      <c r="F51" s="103">
        <f>TRUNC(IF(Data!D16=0,0.000001,Data!D17/Data!D16*100),4)</f>
        <v>0</v>
      </c>
      <c r="G51" s="107" t="s">
        <v>1</v>
      </c>
      <c r="H51" s="75"/>
    </row>
    <row r="52" spans="1:8" ht="6.75" customHeight="1">
      <c r="A52" s="99"/>
      <c r="B52" s="93"/>
      <c r="C52" s="74"/>
      <c r="D52" s="106"/>
      <c r="E52" s="72"/>
      <c r="F52" s="61"/>
      <c r="G52" s="106"/>
      <c r="H52" s="75"/>
    </row>
    <row r="53" spans="1:8" ht="18" customHeight="1">
      <c r="A53" s="99"/>
      <c r="B53" s="92" t="s">
        <v>5</v>
      </c>
      <c r="C53" s="188" t="s">
        <v>150</v>
      </c>
      <c r="D53" s="189"/>
      <c r="E53" s="87"/>
      <c r="F53" s="94"/>
      <c r="G53" s="106"/>
      <c r="H53" s="75"/>
    </row>
    <row r="54" spans="1:8" ht="18" customHeight="1">
      <c r="A54" s="99"/>
      <c r="B54" s="92"/>
      <c r="C54" s="95" t="s">
        <v>151</v>
      </c>
      <c r="D54" s="125"/>
      <c r="E54" s="87"/>
      <c r="F54" s="94"/>
      <c r="G54" s="106"/>
      <c r="H54" s="75"/>
    </row>
    <row r="55" spans="1:8" ht="18" customHeight="1">
      <c r="A55" s="99"/>
      <c r="B55" s="92"/>
      <c r="C55" s="95" t="s">
        <v>97</v>
      </c>
      <c r="D55" s="125"/>
      <c r="E55" s="87" t="s">
        <v>0</v>
      </c>
      <c r="F55" s="97">
        <f>Data!D29</f>
        <v>0.15310000000000001</v>
      </c>
      <c r="G55" s="106" t="s">
        <v>1</v>
      </c>
      <c r="H55" s="75"/>
    </row>
    <row r="56" spans="1:8" ht="18" customHeight="1">
      <c r="A56" s="99"/>
      <c r="B56" s="92"/>
      <c r="C56" s="128" t="s">
        <v>98</v>
      </c>
      <c r="D56" s="129"/>
      <c r="E56" s="87" t="s">
        <v>0</v>
      </c>
      <c r="F56" s="97">
        <f>Data!D33</f>
        <v>0</v>
      </c>
      <c r="G56" s="106" t="s">
        <v>1</v>
      </c>
      <c r="H56" s="75"/>
    </row>
    <row r="57" spans="1:8" ht="18" customHeight="1">
      <c r="A57" s="99"/>
      <c r="B57" s="92"/>
      <c r="C57" s="128" t="s">
        <v>103</v>
      </c>
      <c r="D57" s="129"/>
      <c r="E57" s="87" t="s">
        <v>0</v>
      </c>
      <c r="F57" s="97">
        <f>F55-F56</f>
        <v>0.15310000000000001</v>
      </c>
      <c r="G57" s="106" t="s">
        <v>1</v>
      </c>
      <c r="H57" s="75"/>
    </row>
    <row r="58" spans="1:8" ht="18" customHeight="1">
      <c r="A58" s="99"/>
      <c r="B58" s="92"/>
      <c r="C58" s="128" t="s">
        <v>102</v>
      </c>
      <c r="D58" s="129"/>
      <c r="E58" s="87" t="s">
        <v>0</v>
      </c>
      <c r="F58" s="97">
        <f>Data!D37</f>
        <v>0.15310000000000001</v>
      </c>
      <c r="G58" s="106" t="s">
        <v>1</v>
      </c>
      <c r="H58" s="75"/>
    </row>
    <row r="59" spans="1:8" ht="18" customHeight="1">
      <c r="A59" s="99"/>
      <c r="B59" s="92"/>
      <c r="C59" s="128" t="s">
        <v>101</v>
      </c>
      <c r="D59" s="129"/>
      <c r="E59" s="87" t="s">
        <v>0</v>
      </c>
      <c r="F59" s="97">
        <f>F57-F58</f>
        <v>0</v>
      </c>
      <c r="G59" s="106" t="s">
        <v>1</v>
      </c>
      <c r="H59" s="75"/>
    </row>
    <row r="60" spans="1:8" ht="18" customHeight="1">
      <c r="A60" s="99"/>
      <c r="B60" s="92"/>
      <c r="C60" s="128" t="s">
        <v>134</v>
      </c>
      <c r="D60" s="129"/>
      <c r="E60" s="87" t="s">
        <v>0</v>
      </c>
      <c r="F60" s="98">
        <f>Data!D41</f>
        <v>3707526586</v>
      </c>
      <c r="G60" s="106"/>
      <c r="H60" s="75"/>
    </row>
    <row r="61" spans="1:8" ht="18" customHeight="1" thickBot="1">
      <c r="A61" s="99"/>
      <c r="B61" s="121"/>
      <c r="C61" s="130" t="s">
        <v>100</v>
      </c>
      <c r="D61" s="131"/>
      <c r="E61" s="102" t="s">
        <v>0</v>
      </c>
      <c r="F61" s="122">
        <f>IF(F59&lt;=0,0,((F59*F60)/100))</f>
        <v>0</v>
      </c>
      <c r="G61" s="107"/>
      <c r="H61" s="75"/>
    </row>
    <row r="62" spans="1:8" ht="6.75" customHeight="1">
      <c r="A62" s="99"/>
      <c r="B62" s="93"/>
      <c r="C62" s="74"/>
      <c r="D62" s="106"/>
      <c r="E62" s="72"/>
      <c r="F62" s="61"/>
      <c r="G62" s="106"/>
      <c r="H62" s="75"/>
    </row>
    <row r="63" spans="1:8" ht="18" customHeight="1">
      <c r="A63" s="99"/>
      <c r="B63" s="92" t="s">
        <v>6</v>
      </c>
      <c r="C63" s="188" t="s">
        <v>152</v>
      </c>
      <c r="D63" s="189"/>
      <c r="E63" s="87"/>
      <c r="F63" s="96"/>
      <c r="G63" s="106"/>
      <c r="H63" s="75"/>
    </row>
    <row r="64" spans="1:8" ht="18" customHeight="1">
      <c r="A64" s="99"/>
      <c r="B64" s="92"/>
      <c r="C64" s="95" t="s">
        <v>153</v>
      </c>
      <c r="D64" s="125"/>
      <c r="E64" s="87"/>
      <c r="F64" s="96"/>
      <c r="G64" s="106"/>
      <c r="H64" s="75"/>
    </row>
    <row r="65" spans="1:8" ht="18" customHeight="1">
      <c r="A65" s="99"/>
      <c r="B65" s="92"/>
      <c r="C65" s="95" t="s">
        <v>97</v>
      </c>
      <c r="D65" s="129"/>
      <c r="E65" s="87" t="s">
        <v>0</v>
      </c>
      <c r="F65" s="97">
        <f>Data!D30</f>
        <v>0.17810000000000001</v>
      </c>
      <c r="G65" s="106" t="s">
        <v>1</v>
      </c>
      <c r="H65" s="75"/>
    </row>
    <row r="66" spans="1:8" ht="18" customHeight="1">
      <c r="A66" s="99"/>
      <c r="B66" s="92"/>
      <c r="C66" s="128" t="s">
        <v>98</v>
      </c>
      <c r="D66" s="129"/>
      <c r="E66" s="87" t="s">
        <v>0</v>
      </c>
      <c r="F66" s="97">
        <f>Data!D34</f>
        <v>0</v>
      </c>
      <c r="G66" s="106" t="s">
        <v>1</v>
      </c>
      <c r="H66" s="75"/>
    </row>
    <row r="67" spans="1:8" ht="18" customHeight="1">
      <c r="A67" s="99"/>
      <c r="B67" s="92"/>
      <c r="C67" s="128" t="s">
        <v>103</v>
      </c>
      <c r="D67" s="129"/>
      <c r="E67" s="87" t="s">
        <v>0</v>
      </c>
      <c r="F67" s="97">
        <f>F65-F66</f>
        <v>0.17810000000000001</v>
      </c>
      <c r="G67" s="106" t="s">
        <v>1</v>
      </c>
      <c r="H67" s="75"/>
    </row>
    <row r="68" spans="1:8" ht="18" customHeight="1">
      <c r="A68" s="99"/>
      <c r="B68" s="92"/>
      <c r="C68" s="128" t="s">
        <v>102</v>
      </c>
      <c r="D68" s="129"/>
      <c r="E68" s="87" t="s">
        <v>0</v>
      </c>
      <c r="F68" s="97">
        <f>Data!D38</f>
        <v>0.17810000000000001</v>
      </c>
      <c r="G68" s="106" t="s">
        <v>1</v>
      </c>
      <c r="H68" s="75"/>
    </row>
    <row r="69" spans="1:8" ht="18" customHeight="1">
      <c r="A69" s="99"/>
      <c r="B69" s="92"/>
      <c r="C69" s="128" t="s">
        <v>101</v>
      </c>
      <c r="D69" s="129"/>
      <c r="E69" s="87" t="s">
        <v>0</v>
      </c>
      <c r="F69" s="97">
        <f>F67-F68</f>
        <v>0</v>
      </c>
      <c r="G69" s="106" t="s">
        <v>1</v>
      </c>
      <c r="H69" s="75"/>
    </row>
    <row r="70" spans="1:8" ht="18" customHeight="1">
      <c r="A70" s="99"/>
      <c r="B70" s="92"/>
      <c r="C70" s="128" t="s">
        <v>99</v>
      </c>
      <c r="D70" s="129"/>
      <c r="E70" s="87" t="s">
        <v>0</v>
      </c>
      <c r="F70" s="98">
        <f>Data!D42</f>
        <v>3476616935</v>
      </c>
      <c r="G70" s="106"/>
      <c r="H70" s="75"/>
    </row>
    <row r="71" spans="1:8" ht="18" customHeight="1" thickBot="1">
      <c r="A71" s="99"/>
      <c r="B71" s="121"/>
      <c r="C71" s="130" t="s">
        <v>100</v>
      </c>
      <c r="D71" s="131"/>
      <c r="E71" s="102" t="s">
        <v>0</v>
      </c>
      <c r="F71" s="122">
        <f>IF(F69&lt;=0,0,((F69*F70)/100))</f>
        <v>0</v>
      </c>
      <c r="G71" s="107"/>
      <c r="H71" s="75"/>
    </row>
    <row r="72" spans="1:8" ht="6.75" customHeight="1">
      <c r="A72" s="99"/>
      <c r="B72" s="132"/>
      <c r="C72" s="133"/>
      <c r="D72" s="134"/>
      <c r="E72" s="135"/>
      <c r="F72" s="136"/>
      <c r="G72" s="134"/>
      <c r="H72" s="75"/>
    </row>
    <row r="73" spans="1:8" ht="18" customHeight="1">
      <c r="A73" s="99"/>
      <c r="B73" s="92" t="s">
        <v>40</v>
      </c>
      <c r="C73" s="188" t="s">
        <v>154</v>
      </c>
      <c r="D73" s="189"/>
      <c r="E73" s="87"/>
      <c r="F73" s="96"/>
      <c r="G73" s="106"/>
      <c r="H73" s="75"/>
    </row>
    <row r="74" spans="1:8" ht="18" customHeight="1">
      <c r="A74" s="99"/>
      <c r="B74" s="92"/>
      <c r="C74" s="95" t="s">
        <v>155</v>
      </c>
      <c r="D74" s="125"/>
      <c r="E74" s="87"/>
      <c r="F74" s="96"/>
      <c r="G74" s="106"/>
      <c r="H74" s="75"/>
    </row>
    <row r="75" spans="1:8" ht="18" customHeight="1">
      <c r="A75" s="99"/>
      <c r="B75" s="92"/>
      <c r="C75" s="95" t="s">
        <v>97</v>
      </c>
      <c r="D75" s="129"/>
      <c r="E75" s="87" t="s">
        <v>0</v>
      </c>
      <c r="F75" s="97">
        <f>Data!D31</f>
        <v>0.18870000000000001</v>
      </c>
      <c r="G75" s="106" t="s">
        <v>1</v>
      </c>
      <c r="H75" s="75"/>
    </row>
    <row r="76" spans="1:8" ht="18" customHeight="1">
      <c r="A76" s="99"/>
      <c r="B76" s="92"/>
      <c r="C76" s="128" t="s">
        <v>98</v>
      </c>
      <c r="D76" s="129"/>
      <c r="E76" s="87" t="s">
        <v>0</v>
      </c>
      <c r="F76" s="97">
        <f>Data!D35</f>
        <v>0</v>
      </c>
      <c r="G76" s="106" t="s">
        <v>1</v>
      </c>
      <c r="H76" s="75"/>
    </row>
    <row r="77" spans="1:8" ht="18" customHeight="1">
      <c r="A77" s="99"/>
      <c r="B77" s="92"/>
      <c r="C77" s="128" t="s">
        <v>103</v>
      </c>
      <c r="D77" s="129"/>
      <c r="E77" s="87" t="s">
        <v>0</v>
      </c>
      <c r="F77" s="97">
        <f>F75-F76</f>
        <v>0.18870000000000001</v>
      </c>
      <c r="G77" s="106" t="s">
        <v>1</v>
      </c>
      <c r="H77" s="75"/>
    </row>
    <row r="78" spans="1:8" ht="18" customHeight="1">
      <c r="A78" s="99"/>
      <c r="B78" s="92"/>
      <c r="C78" s="128" t="s">
        <v>102</v>
      </c>
      <c r="D78" s="129"/>
      <c r="E78" s="87" t="s">
        <v>0</v>
      </c>
      <c r="F78" s="97">
        <f>Data!D39</f>
        <v>0.18870000000000001</v>
      </c>
      <c r="G78" s="106" t="s">
        <v>1</v>
      </c>
      <c r="H78" s="75"/>
    </row>
    <row r="79" spans="1:8" ht="18" customHeight="1">
      <c r="A79" s="99"/>
      <c r="B79" s="92"/>
      <c r="C79" s="128" t="s">
        <v>101</v>
      </c>
      <c r="D79" s="129"/>
      <c r="E79" s="87" t="s">
        <v>0</v>
      </c>
      <c r="F79" s="97">
        <f>F77-F78</f>
        <v>0</v>
      </c>
      <c r="G79" s="106" t="s">
        <v>1</v>
      </c>
      <c r="H79" s="75"/>
    </row>
    <row r="80" spans="1:8" ht="18" customHeight="1">
      <c r="A80" s="99"/>
      <c r="B80" s="92"/>
      <c r="C80" s="128" t="s">
        <v>104</v>
      </c>
      <c r="D80" s="129"/>
      <c r="E80" s="87" t="s">
        <v>0</v>
      </c>
      <c r="F80" s="98">
        <f>Data!D43</f>
        <v>3278681151</v>
      </c>
      <c r="G80" s="106"/>
      <c r="H80" s="75"/>
    </row>
    <row r="81" spans="1:8" ht="18" customHeight="1" thickBot="1">
      <c r="A81" s="99"/>
      <c r="B81" s="121"/>
      <c r="C81" s="130" t="s">
        <v>100</v>
      </c>
      <c r="D81" s="131"/>
      <c r="E81" s="102" t="s">
        <v>0</v>
      </c>
      <c r="F81" s="122">
        <f>IF(F79&lt;=0,0,((F79*F80)/100))</f>
        <v>0</v>
      </c>
      <c r="G81" s="107"/>
      <c r="H81" s="75"/>
    </row>
    <row r="82" spans="1:8" ht="6.75" customHeight="1">
      <c r="A82" s="99"/>
      <c r="B82" s="93"/>
      <c r="C82" s="74"/>
      <c r="D82" s="106"/>
      <c r="E82" s="72"/>
      <c r="F82" s="61"/>
      <c r="G82" s="106"/>
      <c r="H82" s="75"/>
    </row>
    <row r="83" spans="1:8" ht="18" customHeight="1" thickBot="1">
      <c r="A83" s="99"/>
      <c r="B83" s="100" t="s">
        <v>41</v>
      </c>
      <c r="C83" s="101" t="s">
        <v>81</v>
      </c>
      <c r="D83" s="124"/>
      <c r="E83" s="102" t="s">
        <v>0</v>
      </c>
      <c r="F83" s="123">
        <f>F61+F71+F81</f>
        <v>0</v>
      </c>
      <c r="G83" s="107"/>
      <c r="H83" s="75"/>
    </row>
    <row r="84" spans="1:8" ht="6.75" customHeight="1">
      <c r="A84" s="99"/>
      <c r="B84" s="93"/>
      <c r="C84" s="74"/>
      <c r="D84" s="106"/>
      <c r="E84" s="72"/>
      <c r="F84" s="61"/>
      <c r="G84" s="106"/>
      <c r="H84" s="75"/>
    </row>
    <row r="85" spans="1:8" ht="18" customHeight="1" thickBot="1">
      <c r="A85" s="99"/>
      <c r="B85" s="100" t="s">
        <v>42</v>
      </c>
      <c r="C85" s="190" t="s">
        <v>156</v>
      </c>
      <c r="D85" s="191"/>
      <c r="E85" s="102" t="s">
        <v>0</v>
      </c>
      <c r="F85" s="103">
        <f>TRUNC(IF(F83=0,0,(F83/Data!D16)*100),4)</f>
        <v>0</v>
      </c>
      <c r="G85" s="107" t="s">
        <v>1</v>
      </c>
      <c r="H85" s="75"/>
    </row>
    <row r="86" spans="1:8" ht="6.75" customHeight="1">
      <c r="A86" s="99"/>
      <c r="B86" s="93"/>
      <c r="C86" s="74"/>
      <c r="D86" s="106"/>
      <c r="E86" s="72"/>
      <c r="F86" s="61"/>
      <c r="G86" s="106"/>
      <c r="H86" s="75"/>
    </row>
    <row r="87" spans="1:8" ht="18" customHeight="1" thickBot="1">
      <c r="A87" s="99"/>
      <c r="B87" s="100" t="s">
        <v>43</v>
      </c>
      <c r="C87" s="101" t="s">
        <v>136</v>
      </c>
      <c r="D87" s="124"/>
      <c r="E87" s="102" t="s">
        <v>0</v>
      </c>
      <c r="F87" s="103">
        <f>+F47+F49+F51+F85</f>
        <v>0.13950000000000001</v>
      </c>
      <c r="G87" s="107" t="s">
        <v>1</v>
      </c>
      <c r="H87" s="75"/>
    </row>
    <row r="88" spans="1:8" ht="18" customHeight="1">
      <c r="A88" s="75"/>
      <c r="B88" s="92"/>
      <c r="C88" s="86"/>
      <c r="D88" s="86"/>
      <c r="E88" s="87"/>
      <c r="F88" s="94"/>
      <c r="G88" s="74"/>
      <c r="H88" s="75"/>
    </row>
    <row r="89" spans="1:8" ht="16.5">
      <c r="A89" s="75"/>
      <c r="B89" s="176" t="s">
        <v>82</v>
      </c>
      <c r="C89" s="176"/>
      <c r="D89" s="176"/>
      <c r="E89" s="176"/>
      <c r="F89" s="176"/>
      <c r="G89" s="176"/>
      <c r="H89" s="75"/>
    </row>
    <row r="90" spans="1:8">
      <c r="A90" s="75"/>
      <c r="B90" s="74" t="s">
        <v>83</v>
      </c>
      <c r="C90" s="74"/>
      <c r="D90" s="74"/>
      <c r="E90" s="87"/>
      <c r="F90" s="74"/>
      <c r="G90" s="74"/>
      <c r="H90" s="75"/>
    </row>
    <row r="91" spans="1:8">
      <c r="A91" s="75"/>
      <c r="B91" s="74" t="s">
        <v>84</v>
      </c>
      <c r="C91" s="74"/>
      <c r="D91" s="74"/>
      <c r="E91" s="87"/>
      <c r="F91" s="74"/>
      <c r="G91" s="74"/>
      <c r="H91" s="75"/>
    </row>
    <row r="92" spans="1:8">
      <c r="A92" s="75"/>
      <c r="B92" s="74" t="s">
        <v>85</v>
      </c>
      <c r="C92" s="74"/>
      <c r="D92" s="74"/>
      <c r="E92" s="87"/>
      <c r="F92" s="74"/>
      <c r="G92" s="74"/>
      <c r="H92" s="75"/>
    </row>
    <row r="93" spans="1:8">
      <c r="A93" s="75"/>
      <c r="B93" s="75"/>
      <c r="C93" s="75"/>
      <c r="D93" s="75"/>
      <c r="E93" s="76"/>
      <c r="F93" s="75"/>
      <c r="G93" s="75"/>
      <c r="H93" s="75"/>
    </row>
    <row r="94" spans="1:8" ht="17.25" thickBot="1">
      <c r="A94" s="99"/>
      <c r="B94" s="82" t="s">
        <v>91</v>
      </c>
      <c r="C94" s="171" t="s">
        <v>77</v>
      </c>
      <c r="D94" s="171"/>
      <c r="E94" s="171" t="s">
        <v>78</v>
      </c>
      <c r="F94" s="171"/>
      <c r="G94" s="172"/>
      <c r="H94" s="75"/>
    </row>
    <row r="95" spans="1:8" ht="16.5" thickBot="1">
      <c r="A95" s="99"/>
      <c r="B95" s="108" t="s">
        <v>47</v>
      </c>
      <c r="C95" s="109" t="s">
        <v>137</v>
      </c>
      <c r="D95" s="115"/>
      <c r="E95" s="110" t="s">
        <v>0</v>
      </c>
      <c r="F95" s="111">
        <f>F33</f>
        <v>806998</v>
      </c>
      <c r="G95" s="112"/>
      <c r="H95" s="75"/>
    </row>
    <row r="96" spans="1:8" ht="6.75" customHeight="1">
      <c r="A96" s="99"/>
      <c r="B96" s="93"/>
      <c r="C96" s="74"/>
      <c r="D96" s="106"/>
      <c r="E96" s="72"/>
      <c r="F96" s="61"/>
      <c r="G96" s="106"/>
      <c r="H96" s="75"/>
    </row>
    <row r="97" spans="1:8" ht="16.5" thickBot="1">
      <c r="A97" s="99"/>
      <c r="B97" s="104" t="s">
        <v>48</v>
      </c>
      <c r="C97" s="105" t="s">
        <v>135</v>
      </c>
      <c r="D97" s="116"/>
      <c r="E97" s="102" t="s">
        <v>0</v>
      </c>
      <c r="F97" s="113">
        <f>Data!D12</f>
        <v>0.15310000000000001</v>
      </c>
      <c r="G97" s="107" t="s">
        <v>1</v>
      </c>
      <c r="H97" s="75"/>
    </row>
    <row r="98" spans="1:8" ht="6.75" customHeight="1">
      <c r="A98" s="99"/>
      <c r="B98" s="93"/>
      <c r="C98" s="74"/>
      <c r="D98" s="106"/>
      <c r="E98" s="72"/>
      <c r="F98" s="61"/>
      <c r="G98" s="106"/>
      <c r="H98" s="75"/>
    </row>
    <row r="99" spans="1:8" ht="16.5" thickBot="1">
      <c r="A99" s="99"/>
      <c r="B99" s="104" t="s">
        <v>49</v>
      </c>
      <c r="C99" s="105" t="s">
        <v>138</v>
      </c>
      <c r="D99" s="116"/>
      <c r="E99" s="102" t="s">
        <v>0</v>
      </c>
      <c r="F99" s="114">
        <f>ROUND(F95*F97/100,2)</f>
        <v>1235.51</v>
      </c>
      <c r="G99" s="107"/>
      <c r="H99" s="75"/>
    </row>
    <row r="100" spans="1:8" ht="6.75" customHeight="1">
      <c r="A100" s="99"/>
      <c r="B100" s="93"/>
      <c r="C100" s="74"/>
      <c r="D100" s="106"/>
      <c r="E100" s="72"/>
      <c r="F100" s="61"/>
      <c r="G100" s="106"/>
      <c r="H100" s="75"/>
    </row>
    <row r="101" spans="1:8" ht="16.5" thickBot="1">
      <c r="A101" s="99"/>
      <c r="B101" s="104" t="s">
        <v>50</v>
      </c>
      <c r="C101" s="105" t="s">
        <v>139</v>
      </c>
      <c r="D101" s="116"/>
      <c r="E101" s="102" t="s">
        <v>0</v>
      </c>
      <c r="F101" s="114">
        <f>ROUND(F99*1.035,2)</f>
        <v>1278.75</v>
      </c>
      <c r="G101" s="107"/>
      <c r="H101" s="75"/>
    </row>
    <row r="102" spans="1:8" ht="6.75" customHeight="1">
      <c r="A102" s="99"/>
      <c r="B102" s="93"/>
      <c r="C102" s="74"/>
      <c r="D102" s="106"/>
      <c r="E102" s="72"/>
      <c r="F102" s="61"/>
      <c r="G102" s="106"/>
      <c r="H102" s="75"/>
    </row>
    <row r="103" spans="1:8" ht="16.5" thickBot="1">
      <c r="A103" s="99"/>
      <c r="B103" s="104" t="s">
        <v>51</v>
      </c>
      <c r="C103" s="105" t="s">
        <v>140</v>
      </c>
      <c r="D103" s="116"/>
      <c r="E103" s="102" t="s">
        <v>0</v>
      </c>
      <c r="F103" s="103">
        <f>TRUNC(IF(F45=0,0.000001,F101/F45*100),4)</f>
        <v>0.1527</v>
      </c>
      <c r="G103" s="107" t="s">
        <v>1</v>
      </c>
      <c r="H103" s="75"/>
    </row>
    <row r="104" spans="1:8" ht="6.75" customHeight="1">
      <c r="A104" s="99"/>
      <c r="B104" s="93"/>
      <c r="C104" s="74"/>
      <c r="D104" s="106"/>
      <c r="E104" s="72"/>
      <c r="F104" s="61"/>
      <c r="G104" s="106"/>
      <c r="H104" s="75"/>
    </row>
    <row r="105" spans="1:8" ht="16.5" thickBot="1">
      <c r="A105" s="99"/>
      <c r="B105" s="104" t="s">
        <v>65</v>
      </c>
      <c r="C105" s="105" t="s">
        <v>141</v>
      </c>
      <c r="D105" s="116"/>
      <c r="E105" s="102" t="s">
        <v>0</v>
      </c>
      <c r="F105" s="103">
        <f>F85+F103</f>
        <v>0.1527</v>
      </c>
      <c r="G105" s="107" t="s">
        <v>1</v>
      </c>
      <c r="H105" s="75"/>
    </row>
    <row r="106" spans="1:8">
      <c r="A106" s="75"/>
      <c r="B106" s="74"/>
      <c r="C106" s="74"/>
      <c r="D106" s="74"/>
      <c r="E106" s="72"/>
      <c r="F106" s="61"/>
      <c r="G106" s="61"/>
      <c r="H106" s="75"/>
    </row>
    <row r="107" spans="1:8" ht="16.5">
      <c r="A107" s="75"/>
      <c r="B107" s="176" t="s">
        <v>92</v>
      </c>
      <c r="C107" s="176"/>
      <c r="D107" s="176"/>
      <c r="E107" s="176"/>
      <c r="F107" s="176"/>
      <c r="G107" s="176"/>
      <c r="H107" s="75"/>
    </row>
    <row r="108" spans="1:8">
      <c r="A108" s="75"/>
      <c r="B108" s="74" t="s">
        <v>93</v>
      </c>
      <c r="C108" s="75"/>
      <c r="D108" s="75"/>
      <c r="E108" s="76"/>
      <c r="F108" s="75"/>
      <c r="G108" s="75"/>
      <c r="H108" s="75"/>
    </row>
    <row r="109" spans="1:8">
      <c r="A109" s="75"/>
      <c r="B109" s="74" t="s">
        <v>94</v>
      </c>
      <c r="C109" s="75"/>
      <c r="D109" s="75"/>
      <c r="E109" s="76"/>
      <c r="F109" s="75"/>
      <c r="G109" s="75"/>
      <c r="H109" s="75"/>
    </row>
    <row r="110" spans="1:8">
      <c r="A110" s="75"/>
      <c r="B110" s="74"/>
      <c r="C110" s="75"/>
      <c r="D110" s="75"/>
      <c r="E110" s="76"/>
      <c r="F110" s="75"/>
      <c r="G110" s="75"/>
      <c r="H110" s="75"/>
    </row>
    <row r="111" spans="1:8">
      <c r="A111" s="75"/>
      <c r="B111" s="74"/>
      <c r="C111" s="75"/>
      <c r="D111" s="75"/>
      <c r="E111" s="76"/>
      <c r="F111" s="75"/>
      <c r="G111" s="75"/>
      <c r="H111" s="75"/>
    </row>
    <row r="112" spans="1:8">
      <c r="A112" s="75"/>
      <c r="B112" s="186"/>
      <c r="C112" s="186"/>
      <c r="D112" s="75"/>
      <c r="E112" s="76"/>
      <c r="F112" s="187"/>
      <c r="G112" s="187"/>
      <c r="H112" s="75"/>
    </row>
    <row r="113" spans="1:8">
      <c r="A113" s="75"/>
      <c r="B113" s="185" t="s">
        <v>96</v>
      </c>
      <c r="C113" s="185"/>
      <c r="D113" s="75"/>
      <c r="E113" s="76"/>
      <c r="F113" s="184" t="s">
        <v>95</v>
      </c>
      <c r="G113" s="184"/>
      <c r="H113" s="75"/>
    </row>
    <row r="114" spans="1:8">
      <c r="A114" s="75"/>
      <c r="B114" s="74"/>
      <c r="C114" s="75"/>
      <c r="D114" s="75"/>
      <c r="E114" s="76"/>
      <c r="F114" s="75"/>
      <c r="G114" s="75"/>
      <c r="H114" s="75"/>
    </row>
    <row r="115" spans="1:8">
      <c r="A115" s="75"/>
      <c r="B115" s="75"/>
      <c r="C115" s="75"/>
      <c r="D115" s="75"/>
      <c r="E115" s="76"/>
      <c r="F115" s="75"/>
      <c r="G115" s="75"/>
      <c r="H115" s="75"/>
    </row>
  </sheetData>
  <sheetProtection algorithmName="SHA-512" hashValue="yIn8BvDluAFUB2xH6sUg05fpgVGPT9ULJV/+q3ry/vTyCE+BJ9YqJMgxyyKLFVMjvFqBH7fp9sFM2ZzwYpgdeQ==" saltValue="da2JoDDDOv33bjvdLBvBQw==" spinCount="100000" sheet="1"/>
  <mergeCells count="26">
    <mergeCell ref="C31:D31"/>
    <mergeCell ref="C43:D43"/>
    <mergeCell ref="F113:G113"/>
    <mergeCell ref="B113:C113"/>
    <mergeCell ref="C94:D94"/>
    <mergeCell ref="E94:G94"/>
    <mergeCell ref="B107:G107"/>
    <mergeCell ref="B112:C112"/>
    <mergeCell ref="F112:G112"/>
    <mergeCell ref="B89:G89"/>
    <mergeCell ref="C63:D63"/>
    <mergeCell ref="C73:D73"/>
    <mergeCell ref="C53:D53"/>
    <mergeCell ref="C85:D85"/>
    <mergeCell ref="B2:C2"/>
    <mergeCell ref="B3:C3"/>
    <mergeCell ref="B5:C5"/>
    <mergeCell ref="E5:G5"/>
    <mergeCell ref="B6:C6"/>
    <mergeCell ref="E6:G6"/>
    <mergeCell ref="E28:G28"/>
    <mergeCell ref="B8:C8"/>
    <mergeCell ref="E8:G8"/>
    <mergeCell ref="B9:C9"/>
    <mergeCell ref="E9:G9"/>
    <mergeCell ref="B14:G14"/>
  </mergeCells>
  <phoneticPr fontId="0" type="noConversion"/>
  <printOptions horizontalCentered="1"/>
  <pageMargins left="0.25" right="0.25" top="0.3" bottom="0.55000000000000004" header="0.3" footer="0.3"/>
  <pageSetup scale="60" fitToWidth="0" fitToHeight="0" orientation="portrait" horizontalDpi="300" verticalDpi="300" r:id="rId1"/>
  <headerFooter alignWithMargins="0"/>
  <rowBreaks count="1" manualBreakCount="1">
    <brk id="71" max="7"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12</vt:i4>
      </vt:variant>
    </vt:vector>
  </HeadingPairs>
  <TitlesOfParts>
    <vt:vector size="16" baseType="lpstr">
      <vt:lpstr>Summary</vt:lpstr>
      <vt:lpstr>Data</vt:lpstr>
      <vt:lpstr>Notice</vt:lpstr>
      <vt:lpstr>Voter-Approval</vt:lpstr>
      <vt:lpstr>Data!ALL</vt:lpstr>
      <vt:lpstr>Notice!ALL</vt:lpstr>
      <vt:lpstr>'Voter-Approval'!ALL</vt:lpstr>
      <vt:lpstr>ALL</vt:lpstr>
      <vt:lpstr>Data!DATA</vt:lpstr>
      <vt:lpstr>Notice!DATA</vt:lpstr>
      <vt:lpstr>'Voter-Approval'!DATA</vt:lpstr>
      <vt:lpstr>DATA</vt:lpstr>
      <vt:lpstr>Data!Print_Area</vt:lpstr>
      <vt:lpstr>Notice!Print_Area</vt:lpstr>
      <vt:lpstr>Summary!Print_Area</vt:lpstr>
      <vt:lpstr>'Voter-Approval'!Print_Area</vt:lpstr>
    </vt:vector>
  </TitlesOfParts>
  <Company>Travis County Government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Swedbec</dc:creator>
  <cp:lastModifiedBy>Veronica Ellis</cp:lastModifiedBy>
  <cp:lastPrinted>2024-08-29T17:05:01Z</cp:lastPrinted>
  <dcterms:created xsi:type="dcterms:W3CDTF">2002-06-10T21:53:04Z</dcterms:created>
  <dcterms:modified xsi:type="dcterms:W3CDTF">2025-08-07T22:24:45Z</dcterms:modified>
</cp:coreProperties>
</file>