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K:\Tax Rates\Tax Rates 2025\Garry's Calculations\"/>
    </mc:Choice>
  </mc:AlternateContent>
  <bookViews>
    <workbookView xWindow="0" yWindow="0" windowWidth="28800" windowHeight="11310"/>
  </bookViews>
  <sheets>
    <sheet name="Summary" sheetId="1" r:id="rId1"/>
    <sheet name="Notice" sheetId="5" r:id="rId2"/>
    <sheet name="Data" sheetId="7" r:id="rId3"/>
    <sheet name="Voter-Approval" sheetId="6" r:id="rId4"/>
  </sheets>
  <definedNames>
    <definedName name="aaPrint" localSheetId="2">Data!$B$1:$D$7,Data!#REF!</definedName>
    <definedName name="aaPrint" localSheetId="1">Notice!$A$1:$F$26,Notice!#REF!</definedName>
    <definedName name="aaPrint" localSheetId="3">'Voter-Approval'!$B$27:$G$53,'Voter-Approval'!#REF!</definedName>
    <definedName name="aaPrint">Summary!$A$1:$E$22,Summary!#REF!</definedName>
    <definedName name="aaPrintDebt" localSheetId="2">Data!$B$1:$D$7,Data!#REF!</definedName>
    <definedName name="aaPrintDebt" localSheetId="1">Notice!$A$1:$F$26,Notice!#REF!</definedName>
    <definedName name="aaPrintDebt" localSheetId="3">'Voter-Approval'!$B$27:$G$53,'Voter-Approval'!#REF!</definedName>
    <definedName name="aaPrintDebt">Summary!$A$1:$E$22,Summary!#REF!</definedName>
    <definedName name="ALL" localSheetId="2">Data!$B$1:$D$7</definedName>
    <definedName name="ALL" localSheetId="1">Notice!$A$1:$F$26</definedName>
    <definedName name="ALL" localSheetId="3">'Voter-Approval'!$B$27:$G$53</definedName>
    <definedName name="ALL">Summary!$A$1:$E$22</definedName>
    <definedName name="DATA" localSheetId="2">Data!$B$1:$D$7</definedName>
    <definedName name="DATA" localSheetId="1">Notice!$A$1:$F$26</definedName>
    <definedName name="DATA" localSheetId="3">'Voter-Approval'!$B$27:$G$53</definedName>
    <definedName name="DATA">Summary!$A$1:$E$22</definedName>
    <definedName name="DEBT1" localSheetId="2">Data!$B$1:$D$7,Data!#REF!</definedName>
    <definedName name="DEBT1" localSheetId="1">Notice!$A$1:$F$26,Notice!#REF!</definedName>
    <definedName name="DEBT1" localSheetId="3">'Voter-Approval'!$B$27:$G$53,'Voter-Approval'!#REF!</definedName>
    <definedName name="DEBT1">Summary!$A$1:$E$22,Summary!#REF!</definedName>
    <definedName name="_xlnm.Print_Area" localSheetId="2">Data!$A$1:$I$55</definedName>
    <definedName name="_xlnm.Print_Area" localSheetId="1">Notice!$A$1:$F$26</definedName>
    <definedName name="_xlnm.Print_Area" localSheetId="0">Summary!$A$1:$E$16</definedName>
    <definedName name="_xlnm.Print_Area" localSheetId="3">'Voter-Approval'!$A$1:$H$84</definedName>
    <definedName name="TAB_A_B" localSheetId="2">Data!#REF!</definedName>
    <definedName name="TAB_A_B" localSheetId="1">Notice!#REF!</definedName>
    <definedName name="TAB_A_B" localSheetId="3">'Voter-Approval'!#REF!</definedName>
    <definedName name="TAB_A_B">Summary!#REF!</definedName>
    <definedName name="TNT_DEBT2" localSheetId="2">Data!#REF!</definedName>
    <definedName name="TNT_DEBT2" localSheetId="1">Notice!#REF!</definedName>
    <definedName name="TNT_DEBT2" localSheetId="3">'Voter-Approval'!#REF!</definedName>
    <definedName name="TNT_DEBT2">Summary!#REF!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5" l="1"/>
  <c r="A2" i="5"/>
  <c r="E82" i="6"/>
  <c r="D2" i="1"/>
  <c r="E2" i="5" s="1"/>
  <c r="D44" i="7"/>
  <c r="D43" i="7"/>
  <c r="D42" i="7"/>
  <c r="F22" i="7"/>
  <c r="D32" i="7" l="1"/>
  <c r="F32" i="7" l="1"/>
  <c r="F33" i="7" s="1"/>
  <c r="I33" i="7" s="1"/>
  <c r="D55" i="7"/>
  <c r="A1" i="5"/>
  <c r="A1" i="7"/>
  <c r="F69" i="6"/>
  <c r="D22" i="7"/>
  <c r="F48" i="6" s="1"/>
  <c r="D28" i="7"/>
  <c r="E8" i="5"/>
  <c r="E11" i="5"/>
  <c r="E14" i="5" s="1"/>
  <c r="D50" i="7" s="1"/>
  <c r="E12" i="5"/>
  <c r="E15" i="5"/>
  <c r="E18" i="5"/>
  <c r="E19" i="5"/>
  <c r="E22" i="5" s="1"/>
  <c r="F28" i="6"/>
  <c r="F32" i="6"/>
  <c r="F34" i="6"/>
  <c r="F40" i="6"/>
  <c r="F44" i="6"/>
  <c r="F50" i="6"/>
  <c r="A2" i="1"/>
  <c r="B5" i="6" s="1"/>
  <c r="E23" i="5" l="1"/>
  <c r="E9" i="5"/>
  <c r="F36" i="6"/>
  <c r="F38" i="6" s="1"/>
  <c r="F46" i="6" s="1"/>
  <c r="F52" i="6" s="1"/>
  <c r="F30" i="6"/>
  <c r="E16" i="5"/>
  <c r="F42" i="6"/>
  <c r="E21" i="5"/>
  <c r="F67" i="6"/>
  <c r="F71" i="6" s="1"/>
  <c r="F73" i="6" s="1"/>
  <c r="F75" i="6" s="1"/>
  <c r="E24" i="5" l="1"/>
  <c r="E25" i="5" s="1"/>
  <c r="D52" i="7"/>
</calcChain>
</file>

<file path=xl/sharedStrings.xml><?xml version="1.0" encoding="utf-8"?>
<sst xmlns="http://schemas.openxmlformats.org/spreadsheetml/2006/main" count="250" uniqueCount="153">
  <si>
    <t>$</t>
  </si>
  <si>
    <t>/$100</t>
  </si>
  <si>
    <t>10.</t>
  </si>
  <si>
    <t>11.</t>
  </si>
  <si>
    <t>12.</t>
  </si>
  <si>
    <t>13.</t>
  </si>
  <si>
    <t>14.</t>
  </si>
  <si>
    <t>-</t>
  </si>
  <si>
    <t>=</t>
  </si>
  <si>
    <t>x</t>
  </si>
  <si>
    <t>4.</t>
  </si>
  <si>
    <t>1.</t>
  </si>
  <si>
    <t>2.</t>
  </si>
  <si>
    <t>3.</t>
  </si>
  <si>
    <t>5.</t>
  </si>
  <si>
    <t>6.</t>
  </si>
  <si>
    <t>7.</t>
  </si>
  <si>
    <t>8.</t>
  </si>
  <si>
    <t>9.</t>
  </si>
  <si>
    <t>(line 1 minus line 2)</t>
  </si>
  <si>
    <t>(multiply line 3 by line 4, divide by $100)</t>
  </si>
  <si>
    <t>(line 8 minus line 9)</t>
  </si>
  <si>
    <t>Difference in Rates per $100 value</t>
  </si>
  <si>
    <t>Notice of Public Hearing Notice Calculations</t>
  </si>
  <si>
    <t>Instructions</t>
  </si>
  <si>
    <t>Data Entry Page</t>
  </si>
  <si>
    <t>Annual increase/decrease in taxes if proposed tax rate is adopted</t>
  </si>
  <si>
    <t>percentage of increase</t>
  </si>
  <si>
    <t>Percentage increase/decrease in rates (+/-)</t>
  </si>
  <si>
    <t>Amount you need to enter into line 11</t>
  </si>
  <si>
    <t xml:space="preserve">Your Final Calculated Debt Rate is: </t>
  </si>
  <si>
    <t>NOTE:  All worksheets are "locked" to protect accidental changes.  You may only enter items on the data entry page and only in the blue colored cells.  If for some reason you need to otherwise edit any of the worksheets, the password to unlock them is "TAX".  It is case sensitive.</t>
  </si>
  <si>
    <t>Complete lines 8 thru 14 ONLY if you have qualified debt or contract service.</t>
  </si>
  <si>
    <t>NOTE1:  If line 12 displays "NEG#", then the amount entered on line 11 is too high.</t>
  </si>
  <si>
    <t xml:space="preserve">NOTE2: If you have a specific TARGET DEBT RATE, enter that rate on line 13 and enter the amount that appears in line 14 into line 11.  If you have done this correctly, line 12 will now equal line 13.  If line 14 displays "NEG#", then your target debt rate is higher than the law permits; you may not use that target rate.  </t>
  </si>
  <si>
    <t>Use the following ONLY if you wish a specified debt rate.</t>
  </si>
  <si>
    <t>If you have debt, when you enter the debt information, your debt rate will be calculated for you on line 12 of the data entry page.  It has a provision for you to "back into" a specific debt rate if you wish.</t>
  </si>
  <si>
    <t>After you have entered the required data, click on the "Notice" tab.  This sheet has all the information you need to complete the "Water District Notice of Public Hearing on Tax Rate".  This is a notice all water districts must publish prior to adopting their tax rate (Water Code, Section 49.236).  The Tax Office cannot publish this for you.</t>
  </si>
  <si>
    <t>These worksheets will calculate the information water districts will need prior to adopting their tax rate.  It will be necessary first to enter the required data on the "Data Entry" sheet.  To access that sheet, click on the Data tab located at the bottom of this window.  Some data may already have been entered for you.</t>
  </si>
  <si>
    <t>(multiply line 8 by line 9, divide by $100)</t>
  </si>
  <si>
    <t>15.</t>
  </si>
  <si>
    <t>16.</t>
  </si>
  <si>
    <t>17.</t>
  </si>
  <si>
    <t>18.</t>
  </si>
  <si>
    <t>NOTE: Due to an anomaly in the law, it is possible that the calculated voter-approval rate will be higher than the proposed rate which generated the voter-approval rate.  Although not likely, if this occurs, you should seek legal counsel.  If you are a new jurisdiction or had no levy last year, line 14 of the Notice tab will display "INFINITE %" because you are dividing by zero.  Again, this a problem with the wording in the Code and you may wish to seek legal counsel as to what you need to show in your notice.</t>
  </si>
  <si>
    <t xml:space="preserve">NOTE:  This worksheet provides the numbers you will need for your Notice, but it is not in the format required for publicaton.  An example of the notice is provided on the Comptroller's website at https://comptroller.texas.gov/taxes/property-tax/truth-in-taxation/notices.php. </t>
  </si>
  <si>
    <t>If line 14 on the Notice tab is equal to or less than 8.00%, this paragraph does not apply and you may ignore the "Voter-Approval" tab.  If line 14 on the Notice tab is more than 8.00% and you are a Low Tax Rate District, then your district must hold an election to determine whether to approve the maintenance and operation tax rate under Section 49.23601 of the Water Code. If it is more than 8.00% and you are a Developing Water District, the qualified voters of your district, by petition, may require that an election be held to determine whether to reduce the maintenance and operations tax rate to the voter-approval tax rate under Section 49.23603 of the Water Code.  You are advised to seek legal counsel in this event.  The VOTER-APPROVAL RATE is calculated for you on the "Voter-Approval" tab.</t>
  </si>
  <si>
    <t xml:space="preserve">2024 average appraised value of residence homestead.  </t>
  </si>
  <si>
    <t xml:space="preserve">2024 average taxable value of residence homestead.  </t>
  </si>
  <si>
    <t>2024 average appraised value of residence homestead</t>
  </si>
  <si>
    <t>2024 general exemptions available for the average homestead (excluding senior citizen's or disabled person's exemptions)</t>
  </si>
  <si>
    <t>2024 average taxable value of residence homestead</t>
  </si>
  <si>
    <t>2024 Total tax on average residence homestead</t>
  </si>
  <si>
    <t>Phone (area code and number)</t>
  </si>
  <si>
    <t>Low Tax Rate and Developing Districts</t>
  </si>
  <si>
    <t>Form 50-858</t>
  </si>
  <si>
    <t>Water District's Address, City, State, ZIP Code</t>
  </si>
  <si>
    <t>Water District's Website Address</t>
  </si>
  <si>
    <t>worksheet is offered as technical assistance and not legal advice. Water districts should consult legal counsel for interpretations of law regarding tax rate preparation and adoption.</t>
  </si>
  <si>
    <t>The voter-approval tax rate for low tax rate and developing water districts is the current year's debt service and contract tax rates plus the maintenance and operation (M&amp;O) tax rate</t>
  </si>
  <si>
    <t>The calculation process starts after the chief appraiser delivers to the taxing unit the certified appraisal roll or certified estimate of value and the estimated values of properties under</t>
  </si>
  <si>
    <t xml:space="preserve">certified estimate. The officer or employee submits the rates to the governing body by Aug. 7 or as soon as thereafter as practicable. </t>
  </si>
  <si>
    <t xml:space="preserve">If any part of a developed water district is located in an area declared a disaster area during the current tax year by the governor or by the president, the board of the district may </t>
  </si>
  <si>
    <t>Section 1: Voter-Approval Tax Rate</t>
  </si>
  <si>
    <t xml:space="preserve">Line.                                                                                               </t>
  </si>
  <si>
    <t>Amount/Rate</t>
  </si>
  <si>
    <t>Worksheet</t>
  </si>
  <si>
    <r>
      <t xml:space="preserve">Highest M&amp;O tax on average residence homestead with increase. </t>
    </r>
    <r>
      <rPr>
        <sz val="11"/>
        <rFont val="Arial"/>
        <family val="2"/>
      </rPr>
      <t>Multiply Line 5 by 1.08.</t>
    </r>
  </si>
  <si>
    <t>2024 average appraised value of residence homestead.</t>
  </si>
  <si>
    <t>Section 2: Election Tax Rate</t>
  </si>
  <si>
    <t xml:space="preserve">For a low tax rate water district, the election tax rate is the highest total tax rate the district may adopt without holding an automatic election to approve the adopted tax rate. </t>
  </si>
  <si>
    <t>For a developing water district, the election tax rate is the highest total tax rate the district may adopt before qualified voters of the district may petition for an election to lower the</t>
  </si>
  <si>
    <t xml:space="preserve">adopted tax rate. </t>
  </si>
  <si>
    <t xml:space="preserve">calculate the election tax rate as the highest tax rate the district may adopt without holding an automatic election to approve the adopted tax rate. </t>
  </si>
  <si>
    <t xml:space="preserve">In these cases, the election tax rate is the rate that would impose 1.08 times the amount of tax imposed by the district in the preceding year on the average appraised value of a </t>
  </si>
  <si>
    <t xml:space="preserve">residence homestead in the water district. The average appraised value disregards any homestead exemption available only to people with disabilities or those age 65 or older. </t>
  </si>
  <si>
    <t xml:space="preserve">Line. </t>
  </si>
  <si>
    <t>Section 3: Taxing Unit Representative Name and Signature</t>
  </si>
  <si>
    <t>Enter the name of the person preparing the voter-approval tax rate as authorized by the governing body of the water district. By signing below, you certify that you are the designated</t>
  </si>
  <si>
    <t xml:space="preserve">officer or employee of the taxing unit and have calculated the tax rates in accordance with requirements in Water Code. </t>
  </si>
  <si>
    <t>Date</t>
  </si>
  <si>
    <t>Printed Name of Water District Representative</t>
  </si>
  <si>
    <r>
      <rPr>
        <b/>
        <sz val="11"/>
        <rFont val="Arial"/>
        <family val="2"/>
      </rPr>
      <t xml:space="preserve">GENERAL INFORMATION: </t>
    </r>
    <r>
      <rPr>
        <sz val="11"/>
        <rFont val="Arial"/>
        <family val="2"/>
      </rPr>
      <t>The Comptroller's office provides this worksheet to assist water districts in determining their voter-approval tax rate. The information provided in this</t>
    </r>
  </si>
  <si>
    <t>that would impose no more than 1.08 times the amount of M&amp;O tax imposed by the water district in the preceding year on the average appraised value of a residence homestead in the</t>
  </si>
  <si>
    <t xml:space="preserve">water district. The average appraised value disregards any homestead exemption available only to people with disabilities or those age 65 or older. </t>
  </si>
  <si>
    <t>If any part of a developed water district is located in an area declared a disaster area during the current tax year by the governor or by the president, the board of the district may</t>
  </si>
  <si>
    <t>calculate the voter-approval tax rate in the manner provided in Water Code Section 49.23601(a) and determine whether an election is required to approve the adopted tax rate in the</t>
  </si>
  <si>
    <t xml:space="preserve">manner provided in Water Code Section 49.23601(c). In such cases, the developed water district may use this form to calculate its voter-approval tax rate. </t>
  </si>
  <si>
    <t>2025 Water District Worksheet for Low Tax Rate and Developing Districts</t>
  </si>
  <si>
    <t>2025 average appraised value of residence homestead</t>
  </si>
  <si>
    <t>2025 general exemptions available for the average homestead (excluding senior citizen's or disabled person's exemptions)</t>
  </si>
  <si>
    <t>2025 average taxable value of residence homestead</t>
  </si>
  <si>
    <t>2025 proposed TOTAL tax rate (per $100 of value)</t>
  </si>
  <si>
    <t>2025 Total tax on average residence homestead</t>
  </si>
  <si>
    <t>2024 adopted TOTAL tax rate (per $100 of value)</t>
  </si>
  <si>
    <t>The Districts PROPOSED 2025 Total Tax Rate</t>
  </si>
  <si>
    <t xml:space="preserve">2025 average appraised value of residence homestead.  </t>
  </si>
  <si>
    <t xml:space="preserve">2025 average taxable value of residence homestead.  </t>
  </si>
  <si>
    <t xml:space="preserve">2025 Net Taxable Value </t>
  </si>
  <si>
    <t>2025 Total Qualified Contract Service</t>
  </si>
  <si>
    <t>2025 Total Qualified Debt Service</t>
  </si>
  <si>
    <t>SEE NOTE2 BELOW.  Total amount to be applied against above Debt and Contract Service from sources other than 2025 tax levy (e.g. from fund reserves).</t>
  </si>
  <si>
    <t>2025 Target Debt Rate</t>
  </si>
  <si>
    <t>The district's 2024 Total Tax Rate.</t>
  </si>
  <si>
    <t>The district's 2024 Maintenance &amp; Operation Tax Rate.</t>
  </si>
  <si>
    <t>2025 Water District Voter-Approval Tax Rate Worksheet</t>
  </si>
  <si>
    <t>2025 average appraised value of residence homestead.</t>
  </si>
  <si>
    <t>2025 Debt Tax Rate.</t>
  </si>
  <si>
    <t>2025 Contract Tax Rate.</t>
  </si>
  <si>
    <t>2024 adopted M&amp;O tax rate (per $100 of value).</t>
  </si>
  <si>
    <t>2024 adopted total tax rate.</t>
  </si>
  <si>
    <r>
      <t xml:space="preserve">2024 general exemptions available for the average homestead. </t>
    </r>
    <r>
      <rPr>
        <sz val="11"/>
        <rFont val="Arial"/>
        <family val="2"/>
      </rPr>
      <t xml:space="preserve">Excluding age 65 or older or disabled persons exemptions. </t>
    </r>
  </si>
  <si>
    <r>
      <t>2024 average taxable value of residence homestead.</t>
    </r>
    <r>
      <rPr>
        <sz val="11"/>
        <rFont val="Arial"/>
        <family val="2"/>
      </rPr>
      <t xml:space="preserve"> Line 1 minus Line 2. </t>
    </r>
  </si>
  <si>
    <r>
      <t xml:space="preserve">2024 M&amp;O tax on average residence homestead. </t>
    </r>
    <r>
      <rPr>
        <sz val="11"/>
        <rFont val="Arial"/>
        <family val="2"/>
      </rPr>
      <t>Multiply Line 3 by Line 4, divide by $100.</t>
    </r>
  </si>
  <si>
    <r>
      <t xml:space="preserve">2025 general exemptions available for the average homestead. </t>
    </r>
    <r>
      <rPr>
        <sz val="11"/>
        <rFont val="Arial"/>
        <family val="2"/>
      </rPr>
      <t xml:space="preserve">Excluding age 65 or older or disabled persons exemptions. </t>
    </r>
  </si>
  <si>
    <r>
      <t>2025 average taxable value of residence homestead.</t>
    </r>
    <r>
      <rPr>
        <sz val="11"/>
        <rFont val="Arial"/>
        <family val="2"/>
      </rPr>
      <t xml:space="preserve"> Line 7 minus Line 8.</t>
    </r>
  </si>
  <si>
    <r>
      <t xml:space="preserve">Highest 2025 M&amp;O Tax Rate. </t>
    </r>
    <r>
      <rPr>
        <sz val="11"/>
        <rFont val="Arial"/>
        <family val="2"/>
      </rPr>
      <t xml:space="preserve">Line 6 divided by Line 9, multiply by $100 </t>
    </r>
  </si>
  <si>
    <r>
      <t xml:space="preserve">2025 Voter-Approval Tax Rate. </t>
    </r>
    <r>
      <rPr>
        <sz val="11"/>
        <rFont val="Arial"/>
        <family val="2"/>
      </rPr>
      <t>Add lines 10 ,11, and 12.</t>
    </r>
  </si>
  <si>
    <r>
      <t xml:space="preserve">2024 average taxable value of residence homestead. </t>
    </r>
    <r>
      <rPr>
        <sz val="11"/>
        <rFont val="SWISS"/>
      </rPr>
      <t>Enter the amount from Line 3.</t>
    </r>
  </si>
  <si>
    <r>
      <t>2025 highest amount of taxes per average residence homestead.</t>
    </r>
    <r>
      <rPr>
        <sz val="11"/>
        <rFont val="SWISS"/>
      </rPr>
      <t xml:space="preserve"> Multiply Line 16 by 1.08, divide by $100.</t>
    </r>
  </si>
  <si>
    <r>
      <t xml:space="preserve">2025 tax election tax rate. </t>
    </r>
    <r>
      <rPr>
        <sz val="11"/>
        <rFont val="SWISS"/>
      </rPr>
      <t>Divide Line 17 by Line 9 and multiply by $100.</t>
    </r>
  </si>
  <si>
    <t>protest. The designated officer or employee shall certify that the officer or employee has accurately calculated the tax rates and used values shown for the certified appraisal roll or</t>
  </si>
  <si>
    <r>
      <t xml:space="preserve">2024 total tax on average residence homestead. </t>
    </r>
    <r>
      <rPr>
        <sz val="11"/>
        <rFont val="SWISS"/>
      </rPr>
      <t>Multiply Line 14 by Line 15, divide by $100.</t>
    </r>
  </si>
  <si>
    <t>FOR INFORMATION ONLY:</t>
  </si>
  <si>
    <t>No New Revenue Tax Rate (1)</t>
  </si>
  <si>
    <t>(1) No New Revenue Tax Rate Formula (per Texas Gov't Code</t>
  </si>
  <si>
    <t>(Last Year's Levy - Lost Property Levy)/(Current Total Value -</t>
  </si>
  <si>
    <t xml:space="preserve">Inputs: </t>
  </si>
  <si>
    <t xml:space="preserve">         Last Year's Levy</t>
  </si>
  <si>
    <t xml:space="preserve">         Lost Property Levy</t>
  </si>
  <si>
    <t xml:space="preserve">         Current Total Value (equates to Net Taxable Value)</t>
  </si>
  <si>
    <t xml:space="preserve">         New Property Value (Taxable Value of New Property</t>
  </si>
  <si>
    <t xml:space="preserve">          added during most recent year)</t>
  </si>
  <si>
    <t>Proposed</t>
  </si>
  <si>
    <t>M&amp;O Tax Rate:</t>
  </si>
  <si>
    <t xml:space="preserve">        Last Year's Net Taxable Value</t>
  </si>
  <si>
    <t>CAD Lost Property Reported:</t>
  </si>
  <si>
    <t xml:space="preserve"> New Property Value), expressed in $1/$100</t>
  </si>
  <si>
    <t>Check:</t>
  </si>
  <si>
    <t xml:space="preserve"> </t>
  </si>
  <si>
    <t>2025 NNRTR Levy</t>
  </si>
  <si>
    <t>Should Equal Zero</t>
  </si>
  <si>
    <t>Garry Kimball</t>
  </si>
  <si>
    <t>Developing</t>
  </si>
  <si>
    <t>Estimated Property Tax Bill (Upcoming FY, if proposed budget adopted)</t>
  </si>
  <si>
    <t>Property Tax Bill (Average Homestead) Current Fiscal Year (FY)</t>
  </si>
  <si>
    <t>Estimated Property Tax Bill (Average Homestead) for Upcoming FY if "Balanced"</t>
  </si>
  <si>
    <t>Budget adopted at NNRTR</t>
  </si>
  <si>
    <t>(2) Please note that the No New Revenue Tax Rate, as calculated under Chapter 26</t>
  </si>
  <si>
    <t xml:space="preserve">     of the Tax Code and shown above may not fund a balance budget.</t>
  </si>
  <si>
    <t xml:space="preserve">     551.043(c)(2):</t>
  </si>
  <si>
    <t>Travis County WCID 17</t>
  </si>
  <si>
    <t>July 22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</si>
</sst>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quot;$&quot;* #,##0.00_);_(&quot;$&quot;* \(#,##0.00\);_(&quot;$&quot;* &quot;-&quot;??_);_(@_)"/>
    <numFmt numFmtId="164" formatCode="mm/dd/yy_)"/>
    <numFmt numFmtId="165" formatCode="#,##0.0000_);\(#,##0.0000\)"/>
    <numFmt numFmtId="166" formatCode="#,##0.000000_);\(#,##0.000000\)"/>
    <numFmt numFmtId="167" formatCode="mmmm\ d\,\ yyyy"/>
    <numFmt numFmtId="168" formatCode="0.0000_);\(0.0000\)"/>
    <numFmt numFmtId="169" formatCode="#,##0.0000"/>
    <numFmt numFmtId="170" formatCode="_(&quot;$&quot;* #,##0.0000_);_(&quot;$&quot;* \(#,##0.0000\);_(&quot;$&quot;* &quot;-&quot;??_);_(@_)"/>
    <numFmt numFmtId="171" formatCode="_(&quot;$&quot;* #,##0_);_(&quot;$&quot;* \(#,##0\);_(&quot;$&quot;* &quot;-&quot;??_);_(@_)"/>
  </numFmts>
  <fonts count="26">
    <font>
      <sz val="12"/>
      <name val="SWISS"/>
    </font>
    <font>
      <sz val="12"/>
      <name val="Arial"/>
      <family val="2"/>
    </font>
    <font>
      <sz val="12"/>
      <color indexed="12"/>
      <name val="Arial"/>
      <family val="2"/>
    </font>
    <font>
      <sz val="12"/>
      <name val="SWISS"/>
    </font>
    <font>
      <b/>
      <sz val="12"/>
      <name val="SWISS"/>
    </font>
    <font>
      <b/>
      <sz val="14"/>
      <name val="Arial"/>
      <family val="2"/>
    </font>
    <font>
      <b/>
      <sz val="14"/>
      <name val="SWISS"/>
    </font>
    <font>
      <sz val="14"/>
      <color indexed="12"/>
      <name val="Arial"/>
      <family val="2"/>
    </font>
    <font>
      <sz val="14"/>
      <name val="Arial"/>
      <family val="2"/>
    </font>
    <font>
      <sz val="14"/>
      <name val="SWISS"/>
    </font>
    <font>
      <sz val="12"/>
      <name val="SWISS"/>
    </font>
    <font>
      <sz val="12"/>
      <color indexed="12"/>
      <name val="SWISS"/>
    </font>
    <font>
      <b/>
      <sz val="11"/>
      <name val="Arial"/>
      <family val="2"/>
    </font>
    <font>
      <sz val="11"/>
      <name val="Arial"/>
      <family val="2"/>
    </font>
    <font>
      <sz val="11"/>
      <name val="SWISS"/>
    </font>
    <font>
      <b/>
      <sz val="11"/>
      <name val="SWISS"/>
    </font>
    <font>
      <b/>
      <sz val="14"/>
      <color theme="0"/>
      <name val="Arial"/>
      <family val="2"/>
    </font>
    <font>
      <b/>
      <sz val="15"/>
      <color theme="3"/>
      <name val="Arial"/>
      <family val="2"/>
    </font>
    <font>
      <b/>
      <sz val="14"/>
      <color theme="3"/>
      <name val="Arial"/>
      <family val="2"/>
    </font>
    <font>
      <sz val="12"/>
      <color theme="3"/>
      <name val="Arial"/>
      <family val="2"/>
    </font>
    <font>
      <b/>
      <sz val="13"/>
      <color theme="0"/>
      <name val="Arial"/>
      <family val="2"/>
    </font>
    <font>
      <b/>
      <sz val="13"/>
      <name val="Arial"/>
      <family val="2"/>
    </font>
    <font>
      <sz val="8"/>
      <name val="SWISS"/>
    </font>
    <font>
      <i/>
      <sz val="10"/>
      <name val="SWISS"/>
    </font>
    <font>
      <b/>
      <sz val="12"/>
      <color rgb="FF92D050"/>
      <name val="SWISS"/>
    </font>
    <font>
      <b/>
      <sz val="12"/>
      <color rgb="FFFF0000"/>
      <name val="SWISS"/>
    </font>
  </fonts>
  <fills count="5">
    <fill>
      <patternFill patternType="none"/>
    </fill>
    <fill>
      <patternFill patternType="gray125"/>
    </fill>
    <fill>
      <patternFill patternType="solid">
        <fgColor theme="4" tint="-0.249977111117893"/>
        <bgColor indexed="64"/>
      </patternFill>
    </fill>
    <fill>
      <patternFill patternType="solid">
        <fgColor theme="3" tint="0.39997558519241921"/>
        <bgColor indexed="64"/>
      </patternFill>
    </fill>
    <fill>
      <patternFill patternType="solid">
        <fgColor theme="0" tint="-0.14999847407452621"/>
        <bgColor indexed="64"/>
      </patternFill>
    </fill>
  </fills>
  <borders count="10">
    <border>
      <left/>
      <right/>
      <top/>
      <bottom/>
      <diagonal/>
    </border>
    <border>
      <left/>
      <right/>
      <top/>
      <bottom style="thin">
        <color theme="3" tint="0.39997558519241921"/>
      </bottom>
      <diagonal/>
    </border>
    <border>
      <left/>
      <right/>
      <top style="thin">
        <color theme="3" tint="0.39997558519241921"/>
      </top>
      <bottom/>
      <diagonal/>
    </border>
    <border>
      <left/>
      <right style="medium">
        <color theme="3" tint="0.39997558519241921"/>
      </right>
      <top/>
      <bottom/>
      <diagonal/>
    </border>
    <border>
      <left style="medium">
        <color theme="3" tint="0.39997558519241921"/>
      </left>
      <right/>
      <top/>
      <bottom style="medium">
        <color theme="3" tint="0.39997558519241921"/>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right style="medium">
        <color theme="3" tint="0.39997558519241921"/>
      </right>
      <top style="medium">
        <color theme="3" tint="0.39997558519241921"/>
      </top>
      <bottom/>
      <diagonal/>
    </border>
    <border>
      <left style="medium">
        <color theme="3" tint="0.39997558519241921"/>
      </left>
      <right/>
      <top style="medium">
        <color theme="3" tint="0.39997558519241921"/>
      </top>
      <bottom/>
      <diagonal/>
    </border>
    <border>
      <left/>
      <right/>
      <top style="medium">
        <color theme="3" tint="0.39997558519241921"/>
      </top>
      <bottom/>
      <diagonal/>
    </border>
  </borders>
  <cellStyleXfs count="2">
    <xf numFmtId="39" fontId="0" fillId="0" borderId="0"/>
    <xf numFmtId="44" fontId="3" fillId="0" borderId="0" applyFont="0" applyFill="0" applyBorder="0" applyAlignment="0" applyProtection="0"/>
  </cellStyleXfs>
  <cellXfs count="185">
    <xf numFmtId="39" fontId="0" fillId="0" borderId="0" xfId="0"/>
    <xf numFmtId="39" fontId="0" fillId="0" borderId="0" xfId="0" applyAlignment="1">
      <alignment horizontal="center"/>
    </xf>
    <xf numFmtId="39" fontId="0" fillId="0" borderId="0" xfId="0" applyAlignment="1">
      <alignment horizontal="center" vertical="center"/>
    </xf>
    <xf numFmtId="39" fontId="1" fillId="0" borderId="0" xfId="0" applyFont="1" applyAlignment="1">
      <alignment horizontal="center"/>
    </xf>
    <xf numFmtId="39" fontId="1" fillId="0" borderId="0" xfId="0" applyFont="1"/>
    <xf numFmtId="39" fontId="3" fillId="0" borderId="0" xfId="0" applyFont="1"/>
    <xf numFmtId="39" fontId="1" fillId="0" borderId="0" xfId="0" applyFont="1" applyAlignment="1">
      <alignment horizontal="left" wrapText="1"/>
    </xf>
    <xf numFmtId="0" fontId="1" fillId="0" borderId="0" xfId="0" applyNumberFormat="1" applyFont="1" applyAlignment="1">
      <alignment horizontal="left" wrapText="1"/>
    </xf>
    <xf numFmtId="0" fontId="1" fillId="0" borderId="0" xfId="0" quotePrefix="1" applyNumberFormat="1" applyFont="1" applyAlignment="1">
      <alignment horizontal="center" vertical="center" wrapText="1"/>
    </xf>
    <xf numFmtId="39" fontId="1" fillId="0" borderId="0" xfId="0" quotePrefix="1" applyFont="1" applyAlignment="1">
      <alignment horizontal="center" vertical="center" wrapText="1"/>
    </xf>
    <xf numFmtId="37" fontId="1" fillId="0" borderId="0" xfId="0" applyNumberFormat="1" applyFont="1"/>
    <xf numFmtId="166" fontId="1" fillId="0" borderId="0" xfId="0" applyNumberFormat="1" applyFont="1"/>
    <xf numFmtId="165" fontId="0" fillId="0" borderId="0" xfId="0" applyNumberFormat="1"/>
    <xf numFmtId="39" fontId="0" fillId="0" borderId="0" xfId="0" applyAlignment="1">
      <alignment horizontal="right"/>
    </xf>
    <xf numFmtId="10" fontId="1" fillId="0" borderId="0" xfId="0" applyNumberFormat="1" applyFont="1"/>
    <xf numFmtId="39" fontId="8" fillId="0" borderId="0" xfId="0" applyFont="1" applyAlignment="1">
      <alignment horizontal="center"/>
    </xf>
    <xf numFmtId="39" fontId="8" fillId="0" borderId="0" xfId="0" applyFont="1"/>
    <xf numFmtId="39" fontId="8" fillId="0" borderId="0" xfId="0" applyFont="1" applyAlignment="1">
      <alignment horizontal="left" wrapText="1"/>
    </xf>
    <xf numFmtId="39" fontId="8" fillId="0" borderId="0" xfId="0" applyFont="1" applyAlignment="1">
      <alignment horizontal="center" vertical="center" wrapText="1"/>
    </xf>
    <xf numFmtId="0" fontId="8" fillId="0" borderId="0" xfId="0" applyNumberFormat="1" applyFont="1" applyAlignment="1">
      <alignment horizontal="left" wrapText="1"/>
    </xf>
    <xf numFmtId="0" fontId="8" fillId="0" borderId="0" xfId="0" quotePrefix="1" applyNumberFormat="1" applyFont="1" applyAlignment="1">
      <alignment horizontal="center" vertical="center" wrapText="1"/>
    </xf>
    <xf numFmtId="39" fontId="8" fillId="0" borderId="0" xfId="0" quotePrefix="1" applyFont="1" applyAlignment="1">
      <alignment horizontal="center" vertical="center" wrapText="1"/>
    </xf>
    <xf numFmtId="49" fontId="0" fillId="0" borderId="0" xfId="0" applyNumberFormat="1" applyAlignment="1">
      <alignment horizontal="center" vertical="top"/>
    </xf>
    <xf numFmtId="39" fontId="8" fillId="0" borderId="0" xfId="0" applyFont="1" applyAlignment="1">
      <alignment horizontal="centerContinuous"/>
    </xf>
    <xf numFmtId="39" fontId="8" fillId="0" borderId="0" xfId="0" quotePrefix="1" applyFont="1" applyAlignment="1">
      <alignment horizontal="centerContinuous"/>
    </xf>
    <xf numFmtId="3" fontId="8" fillId="0" borderId="0" xfId="0" applyNumberFormat="1" applyFont="1"/>
    <xf numFmtId="37" fontId="8" fillId="0" borderId="0" xfId="0" applyNumberFormat="1" applyFont="1"/>
    <xf numFmtId="49" fontId="8" fillId="0" borderId="0" xfId="0" applyNumberFormat="1" applyFont="1" applyAlignment="1">
      <alignment horizontal="centerContinuous"/>
    </xf>
    <xf numFmtId="10" fontId="8" fillId="0" borderId="0" xfId="0" applyNumberFormat="1" applyFont="1"/>
    <xf numFmtId="39" fontId="8" fillId="0" borderId="0" xfId="0" quotePrefix="1" applyFont="1" applyAlignment="1">
      <alignment horizontal="centerContinuous" vertical="top"/>
    </xf>
    <xf numFmtId="39" fontId="7" fillId="0" borderId="0" xfId="0" applyFont="1" applyAlignment="1">
      <alignment horizontal="center" vertical="center"/>
    </xf>
    <xf numFmtId="39" fontId="9" fillId="0" borderId="0" xfId="0" applyFont="1"/>
    <xf numFmtId="39" fontId="9" fillId="0" borderId="0" xfId="0" applyFont="1" applyAlignment="1">
      <alignment horizontal="center" vertical="center"/>
    </xf>
    <xf numFmtId="39" fontId="9" fillId="0" borderId="0" xfId="0" applyFont="1" applyAlignment="1">
      <alignment horizontal="center"/>
    </xf>
    <xf numFmtId="39" fontId="6" fillId="0" borderId="0" xfId="0" applyFont="1" applyAlignment="1">
      <alignment horizontal="center"/>
    </xf>
    <xf numFmtId="39" fontId="0" fillId="0" borderId="0" xfId="0" quotePrefix="1"/>
    <xf numFmtId="37" fontId="0" fillId="0" borderId="0" xfId="0" applyNumberFormat="1"/>
    <xf numFmtId="39" fontId="3" fillId="0" borderId="0" xfId="0" applyFont="1" applyAlignment="1">
      <alignment horizontal="center"/>
    </xf>
    <xf numFmtId="39" fontId="4" fillId="0" borderId="0" xfId="0" applyFont="1"/>
    <xf numFmtId="39" fontId="3" fillId="0" borderId="0" xfId="0" applyFont="1" applyAlignment="1">
      <alignment wrapText="1"/>
    </xf>
    <xf numFmtId="39" fontId="0" fillId="0" borderId="0" xfId="0" applyAlignment="1">
      <alignment wrapText="1"/>
    </xf>
    <xf numFmtId="168" fontId="11" fillId="0" borderId="0" xfId="0" applyNumberFormat="1" applyFont="1" applyAlignment="1" applyProtection="1">
      <alignment horizontal="center"/>
      <protection locked="0"/>
    </xf>
    <xf numFmtId="37" fontId="11" fillId="0" borderId="0" xfId="0" applyNumberFormat="1" applyFont="1" applyAlignment="1" applyProtection="1">
      <alignment horizontal="center"/>
      <protection locked="0"/>
    </xf>
    <xf numFmtId="39" fontId="11" fillId="0" borderId="0" xfId="0" applyFont="1" applyAlignment="1" applyProtection="1">
      <alignment horizontal="center"/>
      <protection locked="0"/>
    </xf>
    <xf numFmtId="39" fontId="8" fillId="0" borderId="0" xfId="0" applyFont="1" applyAlignment="1">
      <alignment horizontal="left"/>
    </xf>
    <xf numFmtId="39" fontId="8" fillId="0" borderId="0" xfId="0" applyFont="1" applyAlignment="1">
      <alignment horizontal="center" vertical="center"/>
    </xf>
    <xf numFmtId="3" fontId="7" fillId="0" borderId="0" xfId="0" applyNumberFormat="1" applyFont="1"/>
    <xf numFmtId="37" fontId="2" fillId="0" borderId="0" xfId="0" applyNumberFormat="1" applyFont="1"/>
    <xf numFmtId="164" fontId="8" fillId="0" borderId="0" xfId="0" applyNumberFormat="1" applyFont="1"/>
    <xf numFmtId="165" fontId="8" fillId="0" borderId="0" xfId="0" applyNumberFormat="1" applyFont="1"/>
    <xf numFmtId="165" fontId="9" fillId="0" borderId="0" xfId="0" applyNumberFormat="1" applyFont="1"/>
    <xf numFmtId="39" fontId="9" fillId="0" borderId="0" xfId="0" applyFont="1" applyAlignment="1">
      <alignment horizontal="right"/>
    </xf>
    <xf numFmtId="0" fontId="8" fillId="0" borderId="0" xfId="0" quotePrefix="1" applyNumberFormat="1" applyFont="1" applyAlignment="1">
      <alignment horizontal="center" wrapText="1"/>
    </xf>
    <xf numFmtId="169" fontId="8" fillId="0" borderId="0" xfId="0" applyNumberFormat="1" applyFont="1"/>
    <xf numFmtId="39" fontId="4" fillId="0" borderId="0" xfId="0" applyFont="1" applyAlignment="1">
      <alignment horizontal="center"/>
    </xf>
    <xf numFmtId="168" fontId="4" fillId="0" borderId="0" xfId="0" applyNumberFormat="1" applyFont="1" applyAlignment="1">
      <alignment horizontal="center"/>
    </xf>
    <xf numFmtId="39" fontId="4" fillId="0" borderId="0" xfId="0" quotePrefix="1" applyFont="1"/>
    <xf numFmtId="39" fontId="4" fillId="0" borderId="0" xfId="0" applyFont="1" applyAlignment="1">
      <alignment horizontal="left"/>
    </xf>
    <xf numFmtId="39" fontId="3" fillId="0" borderId="0" xfId="0" applyFont="1" applyAlignment="1">
      <alignment horizontal="left"/>
    </xf>
    <xf numFmtId="167" fontId="0" fillId="0" borderId="0" xfId="0" applyNumberFormat="1" applyAlignment="1">
      <alignment horizontal="right"/>
    </xf>
    <xf numFmtId="167" fontId="11" fillId="0" borderId="0" xfId="0" quotePrefix="1" applyNumberFormat="1" applyFont="1" applyAlignment="1" applyProtection="1">
      <alignment horizontal="right"/>
      <protection locked="0"/>
    </xf>
    <xf numFmtId="39" fontId="0" fillId="0" borderId="0" xfId="0" applyProtection="1">
      <protection locked="0"/>
    </xf>
    <xf numFmtId="39" fontId="8" fillId="0" borderId="0" xfId="0" applyFont="1" applyAlignment="1" applyProtection="1">
      <alignment horizontal="center"/>
      <protection locked="0"/>
    </xf>
    <xf numFmtId="39" fontId="8" fillId="0" borderId="0" xfId="0" applyFont="1" applyProtection="1">
      <protection locked="0"/>
    </xf>
    <xf numFmtId="39" fontId="8" fillId="0" borderId="0" xfId="0" applyFont="1" applyAlignment="1" applyProtection="1">
      <alignment horizontal="right"/>
      <protection locked="0"/>
    </xf>
    <xf numFmtId="39" fontId="8" fillId="0" borderId="0" xfId="0" applyFont="1" applyAlignment="1" applyProtection="1">
      <alignment vertical="center"/>
      <protection locked="0"/>
    </xf>
    <xf numFmtId="39" fontId="16" fillId="2" borderId="0" xfId="0" applyFont="1" applyFill="1" applyAlignment="1" applyProtection="1">
      <alignment horizontal="left" vertical="center"/>
      <protection locked="0"/>
    </xf>
    <xf numFmtId="39" fontId="16" fillId="2" borderId="0" xfId="0" applyFont="1" applyFill="1" applyAlignment="1" applyProtection="1">
      <alignment horizontal="center" vertical="center"/>
      <protection locked="0"/>
    </xf>
    <xf numFmtId="39" fontId="18" fillId="0" borderId="0" xfId="0" applyFont="1" applyAlignment="1" applyProtection="1">
      <alignment horizontal="right"/>
      <protection locked="0"/>
    </xf>
    <xf numFmtId="39" fontId="0" fillId="0" borderId="0" xfId="0" applyAlignment="1" applyProtection="1">
      <alignment vertical="center"/>
      <protection locked="0"/>
    </xf>
    <xf numFmtId="39" fontId="19" fillId="0" borderId="0" xfId="0" applyFont="1" applyAlignment="1" applyProtection="1">
      <alignment horizontal="left"/>
      <protection locked="0"/>
    </xf>
    <xf numFmtId="39" fontId="17" fillId="0" borderId="0" xfId="0" applyFont="1" applyAlignment="1" applyProtection="1">
      <alignment horizontal="left"/>
      <protection locked="0"/>
    </xf>
    <xf numFmtId="39" fontId="0" fillId="0" borderId="0" xfId="0" applyAlignment="1" applyProtection="1">
      <alignment horizontal="right"/>
      <protection locked="0"/>
    </xf>
    <xf numFmtId="39" fontId="1" fillId="0" borderId="0" xfId="0" applyFont="1" applyProtection="1">
      <protection locked="0"/>
    </xf>
    <xf numFmtId="49" fontId="1" fillId="0" borderId="0" xfId="0" applyNumberFormat="1" applyFont="1" applyAlignment="1" applyProtection="1">
      <alignment horizontal="left"/>
      <protection locked="0"/>
    </xf>
    <xf numFmtId="39" fontId="21" fillId="3" borderId="0" xfId="0" applyFont="1" applyFill="1" applyAlignment="1" applyProtection="1">
      <alignment horizontal="center"/>
      <protection locked="0"/>
    </xf>
    <xf numFmtId="39" fontId="21" fillId="3" borderId="0" xfId="0" applyFont="1" applyFill="1" applyProtection="1">
      <protection locked="0"/>
    </xf>
    <xf numFmtId="39" fontId="21" fillId="0" borderId="0" xfId="0" applyFont="1" applyProtection="1">
      <protection locked="0"/>
    </xf>
    <xf numFmtId="39" fontId="16" fillId="2" borderId="0" xfId="0" applyFont="1" applyFill="1" applyAlignment="1" applyProtection="1">
      <alignment horizontal="right" vertical="center"/>
      <protection locked="0"/>
    </xf>
    <xf numFmtId="39" fontId="1" fillId="0" borderId="0" xfId="0" applyFont="1" applyAlignment="1" applyProtection="1">
      <alignment horizontal="right"/>
      <protection locked="0"/>
    </xf>
    <xf numFmtId="49" fontId="1" fillId="0" borderId="0" xfId="0" applyNumberFormat="1" applyFont="1" applyAlignment="1" applyProtection="1">
      <alignment horizontal="right"/>
      <protection locked="0"/>
    </xf>
    <xf numFmtId="39" fontId="18" fillId="0" borderId="0" xfId="0" applyFont="1" applyAlignment="1" applyProtection="1">
      <alignment horizontal="center"/>
      <protection locked="0"/>
    </xf>
    <xf numFmtId="39" fontId="1" fillId="0" borderId="0" xfId="0" applyFont="1" applyAlignment="1">
      <alignment horizontal="right"/>
    </xf>
    <xf numFmtId="39" fontId="13" fillId="0" borderId="0" xfId="0" applyFont="1" applyProtection="1">
      <protection locked="0"/>
    </xf>
    <xf numFmtId="49" fontId="13" fillId="0" borderId="0" xfId="0" applyNumberFormat="1" applyFont="1" applyAlignment="1" applyProtection="1">
      <alignment horizontal="left"/>
      <protection locked="0"/>
    </xf>
    <xf numFmtId="39" fontId="0" fillId="0" borderId="3" xfId="0" applyBorder="1" applyProtection="1">
      <protection locked="0"/>
    </xf>
    <xf numFmtId="39" fontId="13" fillId="0" borderId="4" xfId="0" quotePrefix="1" applyFont="1" applyBorder="1" applyAlignment="1" applyProtection="1">
      <alignment horizontal="centerContinuous" vertical="center"/>
      <protection locked="0"/>
    </xf>
    <xf numFmtId="39" fontId="12" fillId="0" borderId="5" xfId="0" applyFont="1" applyBorder="1" applyAlignment="1" applyProtection="1">
      <alignment horizontal="left" vertical="center" wrapText="1"/>
      <protection locked="0"/>
    </xf>
    <xf numFmtId="39" fontId="12" fillId="0" borderId="6" xfId="0" applyFont="1" applyBorder="1" applyAlignment="1" applyProtection="1">
      <alignment horizontal="left" vertical="center" wrapText="1"/>
      <protection locked="0"/>
    </xf>
    <xf numFmtId="39" fontId="13" fillId="0" borderId="5" xfId="0" applyFont="1" applyBorder="1" applyAlignment="1" applyProtection="1">
      <alignment horizontal="right" vertical="center"/>
      <protection locked="0"/>
    </xf>
    <xf numFmtId="39" fontId="13" fillId="0" borderId="6" xfId="0" applyFont="1" applyBorder="1" applyAlignment="1" applyProtection="1">
      <alignment vertical="center"/>
      <protection locked="0"/>
    </xf>
    <xf numFmtId="39" fontId="13" fillId="0" borderId="0" xfId="0" applyFont="1" applyAlignment="1" applyProtection="1">
      <alignment horizontal="right" vertical="center"/>
      <protection locked="0"/>
    </xf>
    <xf numFmtId="3" fontId="13" fillId="0" borderId="0" xfId="0" applyNumberFormat="1" applyFont="1" applyAlignment="1" applyProtection="1">
      <alignment vertical="center"/>
      <protection locked="0"/>
    </xf>
    <xf numFmtId="39" fontId="13" fillId="0" borderId="3" xfId="0" applyFont="1" applyBorder="1" applyAlignment="1" applyProtection="1">
      <alignment vertical="center"/>
      <protection locked="0"/>
    </xf>
    <xf numFmtId="39" fontId="13" fillId="0" borderId="5" xfId="0" quotePrefix="1" applyFont="1" applyBorder="1" applyAlignment="1" applyProtection="1">
      <alignment horizontal="centerContinuous" vertical="center"/>
      <protection locked="0"/>
    </xf>
    <xf numFmtId="39" fontId="13" fillId="0" borderId="0" xfId="0" quotePrefix="1" applyFont="1" applyAlignment="1" applyProtection="1">
      <alignment horizontal="centerContinuous" vertical="center"/>
      <protection locked="0"/>
    </xf>
    <xf numFmtId="0" fontId="12" fillId="0" borderId="0" xfId="0" applyNumberFormat="1" applyFont="1" applyAlignment="1" applyProtection="1">
      <alignment horizontal="left" vertical="center" wrapText="1"/>
      <protection locked="0"/>
    </xf>
    <xf numFmtId="0" fontId="12" fillId="0" borderId="3" xfId="0" applyNumberFormat="1" applyFont="1" applyBorder="1" applyAlignment="1" applyProtection="1">
      <alignment horizontal="left" vertical="center" wrapText="1"/>
      <protection locked="0"/>
    </xf>
    <xf numFmtId="39" fontId="14" fillId="0" borderId="0" xfId="0" applyFont="1" applyAlignment="1" applyProtection="1">
      <alignment vertical="center"/>
      <protection locked="0"/>
    </xf>
    <xf numFmtId="39" fontId="14" fillId="0" borderId="3" xfId="0" applyFont="1" applyBorder="1" applyAlignment="1" applyProtection="1">
      <alignment vertical="center"/>
      <protection locked="0"/>
    </xf>
    <xf numFmtId="39" fontId="13" fillId="0" borderId="7" xfId="0" applyFont="1" applyBorder="1" applyAlignment="1" applyProtection="1">
      <alignment vertical="center"/>
      <protection locked="0"/>
    </xf>
    <xf numFmtId="39" fontId="12" fillId="0" borderId="0" xfId="0" applyFont="1" applyAlignment="1" applyProtection="1">
      <alignment horizontal="left" vertical="center" wrapText="1"/>
      <protection locked="0"/>
    </xf>
    <xf numFmtId="39" fontId="12" fillId="0" borderId="3" xfId="0" applyFont="1" applyBorder="1" applyAlignment="1" applyProtection="1">
      <alignment horizontal="left" vertical="center" wrapText="1"/>
      <protection locked="0"/>
    </xf>
    <xf numFmtId="169" fontId="13" fillId="0" borderId="0" xfId="0" applyNumberFormat="1" applyFont="1" applyAlignment="1" applyProtection="1">
      <alignment vertical="center"/>
      <protection locked="0"/>
    </xf>
    <xf numFmtId="39" fontId="14" fillId="0" borderId="6" xfId="0" applyFont="1" applyBorder="1" applyAlignment="1" applyProtection="1">
      <alignment vertical="center"/>
      <protection locked="0"/>
    </xf>
    <xf numFmtId="49" fontId="13" fillId="0" borderId="4" xfId="0" quotePrefix="1" applyNumberFormat="1" applyFont="1" applyBorder="1" applyAlignment="1" applyProtection="1">
      <alignment horizontal="centerContinuous" vertical="center"/>
      <protection locked="0"/>
    </xf>
    <xf numFmtId="49" fontId="14" fillId="0" borderId="0" xfId="0" applyNumberFormat="1" applyFont="1" applyAlignment="1" applyProtection="1">
      <alignment vertical="center"/>
      <protection locked="0"/>
    </xf>
    <xf numFmtId="49" fontId="13" fillId="0" borderId="0" xfId="0" quotePrefix="1" applyNumberFormat="1" applyFont="1" applyAlignment="1" applyProtection="1">
      <alignment horizontal="centerContinuous" vertical="center"/>
      <protection locked="0"/>
    </xf>
    <xf numFmtId="49" fontId="13" fillId="0" borderId="5" xfId="0" quotePrefix="1" applyNumberFormat="1" applyFont="1" applyBorder="1" applyAlignment="1" applyProtection="1">
      <alignment horizontal="centerContinuous" vertical="center"/>
      <protection locked="0"/>
    </xf>
    <xf numFmtId="0" fontId="13" fillId="0" borderId="0" xfId="0" applyNumberFormat="1" applyFont="1" applyAlignment="1" applyProtection="1">
      <alignment horizontal="left" vertical="center" wrapText="1"/>
      <protection locked="0"/>
    </xf>
    <xf numFmtId="0" fontId="13" fillId="0" borderId="3" xfId="0" applyNumberFormat="1" applyFont="1" applyBorder="1" applyAlignment="1" applyProtection="1">
      <alignment horizontal="left" vertical="center" wrapText="1"/>
      <protection locked="0"/>
    </xf>
    <xf numFmtId="39" fontId="13" fillId="0" borderId="0" xfId="0" applyFont="1" applyAlignment="1" applyProtection="1">
      <alignment horizontal="left" vertical="center" wrapText="1"/>
      <protection locked="0"/>
    </xf>
    <xf numFmtId="39" fontId="13" fillId="0" borderId="3" xfId="0" applyFont="1" applyBorder="1" applyAlignment="1" applyProtection="1">
      <alignment horizontal="left" vertical="center" wrapText="1"/>
      <protection locked="0"/>
    </xf>
    <xf numFmtId="165" fontId="12" fillId="0" borderId="0" xfId="0" applyNumberFormat="1" applyFont="1" applyAlignment="1" applyProtection="1">
      <alignment vertical="center"/>
      <protection locked="0"/>
    </xf>
    <xf numFmtId="39" fontId="13" fillId="0" borderId="0" xfId="0" applyFont="1" applyAlignment="1" applyProtection="1">
      <alignment vertical="center"/>
      <protection locked="0"/>
    </xf>
    <xf numFmtId="39" fontId="1" fillId="0" borderId="0" xfId="0" applyFont="1" applyAlignment="1" applyProtection="1">
      <alignment vertical="center"/>
      <protection locked="0"/>
    </xf>
    <xf numFmtId="39" fontId="1" fillId="0" borderId="0" xfId="0" applyFont="1" applyAlignment="1" applyProtection="1">
      <alignment horizontal="right" vertical="center"/>
      <protection locked="0"/>
    </xf>
    <xf numFmtId="39" fontId="14" fillId="0" borderId="4" xfId="0" quotePrefix="1" applyFont="1" applyBorder="1" applyAlignment="1" applyProtection="1">
      <alignment vertical="center"/>
      <protection locked="0"/>
    </xf>
    <xf numFmtId="39" fontId="15" fillId="0" borderId="5" xfId="0" applyFont="1" applyBorder="1" applyAlignment="1" applyProtection="1">
      <alignment vertical="center"/>
      <protection locked="0"/>
    </xf>
    <xf numFmtId="39" fontId="15" fillId="0" borderId="6" xfId="0" applyFont="1" applyBorder="1" applyAlignment="1" applyProtection="1">
      <alignment vertical="center"/>
      <protection locked="0"/>
    </xf>
    <xf numFmtId="39" fontId="14" fillId="0" borderId="5" xfId="0" applyFont="1" applyBorder="1" applyAlignment="1" applyProtection="1">
      <alignment horizontal="right" vertical="center"/>
      <protection locked="0"/>
    </xf>
    <xf numFmtId="39" fontId="14" fillId="0" borderId="0" xfId="0" quotePrefix="1" applyFont="1" applyAlignment="1" applyProtection="1">
      <alignment vertical="center"/>
      <protection locked="0"/>
    </xf>
    <xf numFmtId="39" fontId="15" fillId="0" borderId="0" xfId="0" applyFont="1" applyAlignment="1" applyProtection="1">
      <alignment vertical="center"/>
      <protection locked="0"/>
    </xf>
    <xf numFmtId="39" fontId="15" fillId="0" borderId="3" xfId="0" applyFont="1" applyBorder="1" applyAlignment="1" applyProtection="1">
      <alignment vertical="center"/>
      <protection locked="0"/>
    </xf>
    <xf numFmtId="39" fontId="14" fillId="0" borderId="0" xfId="0" applyFont="1" applyAlignment="1" applyProtection="1">
      <alignment horizontal="right" vertical="center"/>
      <protection locked="0"/>
    </xf>
    <xf numFmtId="165" fontId="14" fillId="0" borderId="0" xfId="0" applyNumberFormat="1" applyFont="1" applyAlignment="1" applyProtection="1">
      <alignment vertical="center"/>
      <protection locked="0"/>
    </xf>
    <xf numFmtId="39" fontId="14" fillId="0" borderId="8" xfId="0" applyFont="1" applyBorder="1" applyAlignment="1" applyProtection="1">
      <alignment vertical="center"/>
      <protection locked="0"/>
    </xf>
    <xf numFmtId="39" fontId="14" fillId="0" borderId="9" xfId="0" applyFont="1" applyBorder="1" applyAlignment="1" applyProtection="1">
      <alignment vertical="center"/>
      <protection locked="0"/>
    </xf>
    <xf numFmtId="39" fontId="14" fillId="0" borderId="7" xfId="0" applyFont="1" applyBorder="1" applyAlignment="1" applyProtection="1">
      <alignment vertical="center"/>
      <protection locked="0"/>
    </xf>
    <xf numFmtId="39" fontId="0" fillId="0" borderId="9" xfId="0" applyBorder="1" applyAlignment="1" applyProtection="1">
      <alignment horizontal="right"/>
      <protection locked="0"/>
    </xf>
    <xf numFmtId="39" fontId="0" fillId="0" borderId="9" xfId="0" applyBorder="1" applyProtection="1">
      <protection locked="0"/>
    </xf>
    <xf numFmtId="39" fontId="14" fillId="0" borderId="7" xfId="0" quotePrefix="1" applyFont="1" applyBorder="1" applyAlignment="1" applyProtection="1">
      <alignment vertical="center"/>
      <protection locked="0"/>
    </xf>
    <xf numFmtId="39" fontId="14" fillId="0" borderId="6" xfId="0" quotePrefix="1" applyFont="1" applyBorder="1" applyAlignment="1" applyProtection="1">
      <alignment vertical="center"/>
      <protection locked="0"/>
    </xf>
    <xf numFmtId="165" fontId="14" fillId="0" borderId="5" xfId="0" applyNumberFormat="1" applyFont="1" applyBorder="1" applyAlignment="1">
      <alignment vertical="center"/>
    </xf>
    <xf numFmtId="39" fontId="14" fillId="0" borderId="0" xfId="0" applyFont="1" applyAlignment="1">
      <alignment vertical="center"/>
    </xf>
    <xf numFmtId="39" fontId="14" fillId="0" borderId="5" xfId="0" applyFont="1" applyBorder="1" applyAlignment="1">
      <alignment vertical="center"/>
    </xf>
    <xf numFmtId="165" fontId="12" fillId="0" borderId="5" xfId="0" applyNumberFormat="1" applyFont="1" applyBorder="1" applyAlignment="1">
      <alignment vertical="center"/>
    </xf>
    <xf numFmtId="3" fontId="13" fillId="0" borderId="5" xfId="0" applyNumberFormat="1" applyFont="1" applyBorder="1" applyAlignment="1">
      <alignment vertical="center"/>
    </xf>
    <xf numFmtId="39" fontId="13" fillId="0" borderId="5" xfId="0" applyFont="1" applyBorder="1" applyAlignment="1">
      <alignment vertical="center"/>
    </xf>
    <xf numFmtId="169" fontId="13" fillId="0" borderId="5" xfId="0" applyNumberFormat="1" applyFont="1" applyBorder="1" applyAlignment="1">
      <alignment vertical="center"/>
    </xf>
    <xf numFmtId="170" fontId="0" fillId="0" borderId="0" xfId="1" applyNumberFormat="1" applyFont="1" applyAlignment="1">
      <alignment horizontal="center"/>
    </xf>
    <xf numFmtId="171" fontId="0" fillId="0" borderId="0" xfId="1" applyNumberFormat="1" applyFont="1" applyAlignment="1">
      <alignment horizontal="center"/>
    </xf>
    <xf numFmtId="165" fontId="4" fillId="0" borderId="0" xfId="0" applyNumberFormat="1" applyFont="1"/>
    <xf numFmtId="37" fontId="0" fillId="0" borderId="0" xfId="0" applyNumberFormat="1" applyAlignment="1">
      <alignment horizontal="center"/>
    </xf>
    <xf numFmtId="39" fontId="22" fillId="0" borderId="0" xfId="0" applyFont="1" applyAlignment="1">
      <alignment horizontal="center"/>
    </xf>
    <xf numFmtId="37" fontId="22" fillId="0" borderId="0" xfId="0" applyNumberFormat="1" applyFont="1"/>
    <xf numFmtId="39" fontId="22" fillId="0" borderId="0" xfId="0" applyFont="1" applyAlignment="1">
      <alignment horizontal="left"/>
    </xf>
    <xf numFmtId="39" fontId="23" fillId="0" borderId="0" xfId="0" applyFont="1"/>
    <xf numFmtId="39" fontId="24" fillId="0" borderId="0" xfId="0" applyFont="1"/>
    <xf numFmtId="39" fontId="25" fillId="0" borderId="0" xfId="0" applyFont="1"/>
    <xf numFmtId="39" fontId="4" fillId="4" borderId="0" xfId="0" applyFont="1" applyFill="1"/>
    <xf numFmtId="39" fontId="0" fillId="4" borderId="0" xfId="0" applyFill="1" applyAlignment="1">
      <alignment horizontal="center" vertical="center"/>
    </xf>
    <xf numFmtId="39" fontId="0" fillId="4" borderId="0" xfId="0" applyFill="1" applyAlignment="1">
      <alignment horizontal="center"/>
    </xf>
    <xf numFmtId="39" fontId="0" fillId="4" borderId="0" xfId="0" applyFill="1"/>
    <xf numFmtId="0" fontId="8" fillId="0" borderId="0" xfId="0" applyNumberFormat="1" applyFont="1" applyAlignment="1">
      <alignment horizontal="left" wrapText="1"/>
    </xf>
    <xf numFmtId="39" fontId="0" fillId="0" borderId="0" xfId="0" applyAlignment="1">
      <alignment wrapText="1"/>
    </xf>
    <xf numFmtId="39" fontId="8" fillId="0" borderId="0" xfId="0" applyFont="1" applyAlignment="1">
      <alignment horizontal="left" wrapText="1"/>
    </xf>
    <xf numFmtId="39" fontId="9" fillId="0" borderId="0" xfId="0" applyFont="1" applyAlignment="1">
      <alignment wrapText="1"/>
    </xf>
    <xf numFmtId="39" fontId="5" fillId="0" borderId="0" xfId="0" applyFont="1" applyAlignment="1">
      <alignment horizontal="center"/>
    </xf>
    <xf numFmtId="39" fontId="6" fillId="0" borderId="0" xfId="0" applyFont="1"/>
    <xf numFmtId="39" fontId="6" fillId="0" borderId="0" xfId="0" applyFont="1" applyAlignment="1">
      <alignment horizontal="center"/>
    </xf>
    <xf numFmtId="39" fontId="9" fillId="0" borderId="0" xfId="0" applyFont="1"/>
    <xf numFmtId="167" fontId="8" fillId="0" borderId="0" xfId="0" applyNumberFormat="1" applyFont="1" applyAlignment="1">
      <alignment horizontal="right"/>
    </xf>
    <xf numFmtId="167" fontId="0" fillId="0" borderId="0" xfId="0" applyNumberFormat="1" applyAlignment="1">
      <alignment horizontal="right"/>
    </xf>
    <xf numFmtId="39" fontId="10" fillId="0" borderId="0" xfId="0" applyFont="1" applyAlignment="1">
      <alignment wrapText="1"/>
    </xf>
    <xf numFmtId="39" fontId="0" fillId="0" borderId="0" xfId="0"/>
    <xf numFmtId="39" fontId="1" fillId="0" borderId="0" xfId="0" applyFont="1" applyAlignment="1">
      <alignment horizontal="left" wrapText="1"/>
    </xf>
    <xf numFmtId="39" fontId="3" fillId="0" borderId="0" xfId="0" applyFont="1" applyAlignment="1">
      <alignment wrapText="1"/>
    </xf>
    <xf numFmtId="167" fontId="11" fillId="0" borderId="0" xfId="0" quotePrefix="1" applyNumberFormat="1" applyFont="1" applyAlignment="1" applyProtection="1">
      <alignment horizontal="right"/>
      <protection locked="0"/>
    </xf>
    <xf numFmtId="39" fontId="7" fillId="0" borderId="0" xfId="0" applyFont="1" applyAlignment="1" applyProtection="1">
      <alignment horizontal="left"/>
      <protection locked="0"/>
    </xf>
    <xf numFmtId="39" fontId="0" fillId="0" borderId="0" xfId="0" applyAlignment="1">
      <alignment horizontal="left"/>
    </xf>
    <xf numFmtId="39" fontId="18" fillId="0" borderId="1" xfId="0" applyFont="1" applyBorder="1" applyAlignment="1" applyProtection="1">
      <alignment horizontal="center" shrinkToFit="1"/>
      <protection locked="0"/>
    </xf>
    <xf numFmtId="39" fontId="18" fillId="0" borderId="1" xfId="0" applyFont="1" applyBorder="1" applyAlignment="1" applyProtection="1">
      <alignment horizontal="left" shrinkToFit="1"/>
      <protection locked="0"/>
    </xf>
    <xf numFmtId="49" fontId="20" fillId="2" borderId="0" xfId="0" applyNumberFormat="1" applyFont="1" applyFill="1" applyAlignment="1" applyProtection="1">
      <alignment horizontal="left"/>
      <protection locked="0"/>
    </xf>
    <xf numFmtId="0" fontId="12" fillId="0" borderId="5" xfId="0" applyNumberFormat="1" applyFont="1" applyBorder="1" applyAlignment="1" applyProtection="1">
      <alignment horizontal="left" vertical="center" wrapText="1"/>
      <protection locked="0"/>
    </xf>
    <xf numFmtId="0" fontId="12" fillId="0" borderId="6" xfId="0" applyNumberFormat="1" applyFont="1" applyBorder="1" applyAlignment="1" applyProtection="1">
      <alignment horizontal="left" vertical="center" wrapText="1"/>
      <protection locked="0"/>
    </xf>
    <xf numFmtId="39" fontId="21" fillId="3" borderId="0" xfId="0" applyFont="1" applyFill="1" applyAlignment="1" applyProtection="1">
      <alignment horizontal="center"/>
      <protection locked="0"/>
    </xf>
    <xf numFmtId="39" fontId="21" fillId="3" borderId="3" xfId="0" applyFont="1" applyFill="1" applyBorder="1" applyAlignment="1" applyProtection="1">
      <alignment horizontal="center"/>
      <protection locked="0"/>
    </xf>
    <xf numFmtId="39" fontId="16" fillId="2" borderId="0" xfId="0" applyFont="1" applyFill="1" applyAlignment="1" applyProtection="1">
      <alignment horizontal="left" vertical="center"/>
      <protection locked="0"/>
    </xf>
    <xf numFmtId="39" fontId="17" fillId="0" borderId="1" xfId="0" applyFont="1" applyBorder="1" applyAlignment="1" applyProtection="1">
      <alignment horizontal="left" shrinkToFit="1"/>
      <protection locked="0"/>
    </xf>
    <xf numFmtId="39" fontId="19" fillId="0" borderId="0" xfId="0" applyFont="1" applyAlignment="1" applyProtection="1">
      <alignment horizontal="left"/>
      <protection locked="0"/>
    </xf>
    <xf numFmtId="39" fontId="1" fillId="0" borderId="1" xfId="0" applyFont="1" applyBorder="1" applyAlignment="1" applyProtection="1">
      <alignment horizontal="left"/>
      <protection locked="0"/>
    </xf>
    <xf numFmtId="39" fontId="1" fillId="0" borderId="1" xfId="0" quotePrefix="1" applyFont="1" applyBorder="1" applyAlignment="1" applyProtection="1">
      <alignment horizontal="left"/>
      <protection locked="0"/>
    </xf>
    <xf numFmtId="39" fontId="1" fillId="0" borderId="2" xfId="0" applyFont="1" applyBorder="1" applyAlignment="1" applyProtection="1">
      <alignment horizontal="left"/>
      <protection locked="0"/>
    </xf>
    <xf numFmtId="39" fontId="1" fillId="0" borderId="2" xfId="0" applyFont="1" applyBorder="1" applyProtection="1">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22"/>
  <sheetViews>
    <sheetView tabSelected="1" defaultGridColor="0" colorId="22" zoomScale="87" zoomScaleNormal="87" workbookViewId="0">
      <selection activeCell="D3" sqref="D3"/>
    </sheetView>
  </sheetViews>
  <sheetFormatPr defaultColWidth="10.77734375" defaultRowHeight="15"/>
  <cols>
    <col min="1" max="1" width="57.33203125" customWidth="1"/>
    <col min="2" max="2" width="2.44140625" style="2" customWidth="1"/>
    <col min="3" max="3" width="2.5546875" style="1" customWidth="1"/>
    <col min="4" max="4" width="12.88671875" customWidth="1"/>
    <col min="5" max="5" width="5.44140625" customWidth="1"/>
    <col min="6" max="6" width="13.109375" customWidth="1"/>
  </cols>
  <sheetData>
    <row r="1" spans="1:6" ht="18.95" customHeight="1">
      <c r="A1" s="158" t="s">
        <v>88</v>
      </c>
      <c r="B1" s="159"/>
      <c r="C1" s="159"/>
      <c r="D1" s="159"/>
      <c r="E1" s="159"/>
      <c r="F1" s="4"/>
    </row>
    <row r="2" spans="1:6" s="5" customFormat="1" ht="18.95" customHeight="1">
      <c r="A2" s="44" t="str">
        <f>Data!A2</f>
        <v>Travis County WCID 17</v>
      </c>
      <c r="B2" s="45"/>
      <c r="C2" s="15"/>
      <c r="D2" s="162" t="str">
        <f>Data!D2</f>
        <v>July 22 2025</v>
      </c>
      <c r="E2" s="163"/>
      <c r="F2" s="4"/>
    </row>
    <row r="3" spans="1:6" ht="18.95" customHeight="1">
      <c r="A3" s="31"/>
      <c r="B3" s="32"/>
      <c r="C3" s="33"/>
      <c r="D3" s="31"/>
      <c r="E3" s="16"/>
      <c r="F3" s="4"/>
    </row>
    <row r="4" spans="1:6" ht="18.75" customHeight="1">
      <c r="A4" s="160" t="s">
        <v>24</v>
      </c>
      <c r="B4" s="161"/>
      <c r="C4" s="161"/>
      <c r="D4" s="161"/>
      <c r="E4" s="161"/>
      <c r="F4" s="4"/>
    </row>
    <row r="5" spans="1:6" ht="18.75" customHeight="1">
      <c r="A5" s="17"/>
      <c r="B5" s="18"/>
      <c r="C5" s="15"/>
      <c r="D5" s="46"/>
      <c r="E5" s="16"/>
      <c r="F5" s="4"/>
    </row>
    <row r="6" spans="1:6" ht="73.5" customHeight="1">
      <c r="A6" s="154" t="s">
        <v>38</v>
      </c>
      <c r="B6" s="161"/>
      <c r="C6" s="161"/>
      <c r="D6" s="161"/>
      <c r="E6" s="161"/>
      <c r="F6" s="4"/>
    </row>
    <row r="7" spans="1:6" ht="19.5" customHeight="1">
      <c r="A7" s="19"/>
      <c r="B7" s="31"/>
      <c r="C7" s="31"/>
      <c r="D7" s="31"/>
      <c r="E7" s="31"/>
      <c r="F7" s="4"/>
    </row>
    <row r="8" spans="1:6" ht="72" customHeight="1">
      <c r="A8" s="156" t="s">
        <v>31</v>
      </c>
      <c r="B8" s="157"/>
      <c r="C8" s="157"/>
      <c r="D8" s="157"/>
      <c r="E8" s="157"/>
    </row>
    <row r="9" spans="1:6" ht="18.75" customHeight="1">
      <c r="A9" s="19"/>
      <c r="B9" s="31"/>
      <c r="C9" s="31"/>
      <c r="D9" s="31"/>
      <c r="E9" s="31"/>
      <c r="F9" s="4"/>
    </row>
    <row r="10" spans="1:6" ht="55.5" customHeight="1">
      <c r="A10" s="154" t="s">
        <v>36</v>
      </c>
      <c r="B10" s="155"/>
      <c r="C10" s="155"/>
      <c r="D10" s="155"/>
      <c r="E10" s="155"/>
      <c r="F10" s="4"/>
    </row>
    <row r="11" spans="1:6" ht="18" customHeight="1">
      <c r="A11" s="17"/>
      <c r="B11" s="20"/>
      <c r="C11" s="15"/>
      <c r="D11" s="46"/>
      <c r="E11" s="16"/>
      <c r="F11" s="4"/>
    </row>
    <row r="12" spans="1:6" ht="72" customHeight="1">
      <c r="A12" s="156" t="s">
        <v>37</v>
      </c>
      <c r="B12" s="157"/>
      <c r="C12" s="157"/>
      <c r="D12" s="157"/>
      <c r="E12" s="157"/>
      <c r="F12" s="4"/>
    </row>
    <row r="13" spans="1:6" ht="18" customHeight="1">
      <c r="A13" s="7"/>
      <c r="B13" s="8"/>
      <c r="C13" s="3"/>
      <c r="D13" s="10"/>
      <c r="E13" s="4"/>
      <c r="F13" s="4"/>
    </row>
    <row r="14" spans="1:6" ht="180" customHeight="1">
      <c r="A14" s="156" t="s">
        <v>46</v>
      </c>
      <c r="B14" s="157"/>
      <c r="C14" s="157"/>
      <c r="D14" s="157"/>
      <c r="E14" s="157"/>
    </row>
    <row r="15" spans="1:6" ht="18.75" customHeight="1">
      <c r="B15" s="9"/>
      <c r="C15" s="3"/>
      <c r="D15" s="47"/>
      <c r="E15" s="4"/>
    </row>
    <row r="16" spans="1:6" ht="108" customHeight="1">
      <c r="A16" s="156" t="s">
        <v>44</v>
      </c>
      <c r="B16" s="157"/>
      <c r="C16" s="157"/>
      <c r="D16" s="157"/>
      <c r="E16" s="157"/>
    </row>
    <row r="17" spans="1:6" ht="18.95" customHeight="1">
      <c r="B17" s="9"/>
      <c r="C17" s="3"/>
      <c r="D17" s="4"/>
      <c r="E17" s="4"/>
      <c r="F17" s="4"/>
    </row>
    <row r="18" spans="1:6" ht="18.95" customHeight="1">
      <c r="C18" s="3"/>
      <c r="D18" s="12"/>
      <c r="E18" s="4"/>
    </row>
    <row r="19" spans="1:6" ht="18.95" customHeight="1">
      <c r="D19" s="14"/>
      <c r="E19" s="4"/>
      <c r="F19" s="11"/>
    </row>
    <row r="20" spans="1:6" ht="18.95" customHeight="1">
      <c r="D20" s="5"/>
      <c r="E20" s="4"/>
      <c r="F20" s="4"/>
    </row>
    <row r="21" spans="1:6" ht="18.95" customHeight="1">
      <c r="A21" s="13"/>
      <c r="D21" s="14"/>
      <c r="E21" s="4"/>
      <c r="F21" s="11"/>
    </row>
    <row r="22" spans="1:6" ht="18.95" customHeight="1">
      <c r="E22" s="4"/>
      <c r="F22" s="4"/>
    </row>
  </sheetData>
  <mergeCells count="9">
    <mergeCell ref="A10:E10"/>
    <mergeCell ref="A16:E16"/>
    <mergeCell ref="A12:E12"/>
    <mergeCell ref="A14:E14"/>
    <mergeCell ref="A1:E1"/>
    <mergeCell ref="A4:E4"/>
    <mergeCell ref="A6:E6"/>
    <mergeCell ref="A8:E8"/>
    <mergeCell ref="D2:E2"/>
  </mergeCells>
  <phoneticPr fontId="0" type="noConversion"/>
  <printOptions horizontalCentered="1"/>
  <pageMargins left="0.5" right="0.5" top="1" bottom="1" header="0.5" footer="0.5"/>
  <pageSetup scale="8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F26"/>
  <sheetViews>
    <sheetView defaultGridColor="0" colorId="22" zoomScale="87" zoomScaleNormal="87" workbookViewId="0">
      <selection activeCell="A4" sqref="A4:F4"/>
    </sheetView>
  </sheetViews>
  <sheetFormatPr defaultColWidth="10.77734375" defaultRowHeight="15"/>
  <cols>
    <col min="1" max="1" width="3.77734375" customWidth="1"/>
    <col min="2" max="2" width="57.33203125" customWidth="1"/>
    <col min="3" max="3" width="2.44140625" style="2" customWidth="1"/>
    <col min="4" max="4" width="2.5546875" style="1" customWidth="1"/>
    <col min="5" max="5" width="12.88671875" customWidth="1"/>
    <col min="6" max="6" width="6.88671875" customWidth="1"/>
  </cols>
  <sheetData>
    <row r="1" spans="1:6" ht="18.95" customHeight="1">
      <c r="A1" s="158" t="str">
        <f>Summary!A1</f>
        <v>2025 Water District Worksheet for Low Tax Rate and Developing Districts</v>
      </c>
      <c r="B1" s="159"/>
      <c r="C1" s="159"/>
      <c r="D1" s="159"/>
      <c r="E1" s="159"/>
      <c r="F1" s="159"/>
    </row>
    <row r="2" spans="1:6" ht="18.95" customHeight="1">
      <c r="A2" s="44" t="str">
        <f>Data!A2</f>
        <v>Travis County WCID 17</v>
      </c>
      <c r="C2" s="45"/>
      <c r="D2" s="15"/>
      <c r="E2" s="162" t="str">
        <f>Summary!D2</f>
        <v>July 22 2025</v>
      </c>
      <c r="F2" s="163"/>
    </row>
    <row r="3" spans="1:6" ht="18.95" customHeight="1">
      <c r="A3" s="44" t="str">
        <f>Data!A3</f>
        <v>Developing</v>
      </c>
      <c r="B3" s="44"/>
      <c r="C3" s="45"/>
      <c r="D3" s="15"/>
      <c r="E3" s="48"/>
      <c r="F3" s="16"/>
    </row>
    <row r="4" spans="1:6" ht="56.25" customHeight="1">
      <c r="A4" s="156" t="s">
        <v>45</v>
      </c>
      <c r="B4" s="164"/>
      <c r="C4" s="164"/>
      <c r="D4" s="164"/>
      <c r="E4" s="164"/>
      <c r="F4" s="164"/>
    </row>
    <row r="5" spans="1:6" ht="18.95" customHeight="1">
      <c r="A5" s="23"/>
      <c r="B5" s="31"/>
      <c r="C5" s="32"/>
      <c r="D5" s="33"/>
      <c r="E5" s="31"/>
      <c r="F5" s="16"/>
    </row>
    <row r="6" spans="1:6" ht="18" customHeight="1">
      <c r="A6" s="160" t="s">
        <v>23</v>
      </c>
      <c r="B6" s="165"/>
      <c r="C6" s="165"/>
      <c r="D6" s="165"/>
      <c r="E6" s="165"/>
      <c r="F6" s="165"/>
    </row>
    <row r="7" spans="1:6" ht="18" customHeight="1">
      <c r="A7" s="34"/>
      <c r="C7"/>
      <c r="D7"/>
    </row>
    <row r="8" spans="1:6" ht="18" customHeight="1">
      <c r="A8" s="24" t="s">
        <v>11</v>
      </c>
      <c r="B8" s="17" t="s">
        <v>49</v>
      </c>
      <c r="C8" s="18"/>
      <c r="D8" s="15" t="s">
        <v>0</v>
      </c>
      <c r="E8" s="25">
        <f>Data!D11</f>
        <v>1035034</v>
      </c>
      <c r="F8" s="16"/>
    </row>
    <row r="9" spans="1:6" ht="35.25" customHeight="1">
      <c r="A9" s="29" t="s">
        <v>12</v>
      </c>
      <c r="B9" s="19" t="s">
        <v>50</v>
      </c>
      <c r="C9" s="52" t="s">
        <v>7</v>
      </c>
      <c r="D9" s="15" t="s">
        <v>0</v>
      </c>
      <c r="E9" s="25">
        <f>E8-E11</f>
        <v>251654</v>
      </c>
      <c r="F9" s="16"/>
    </row>
    <row r="10" spans="1:6" ht="18.95" customHeight="1">
      <c r="A10" s="24" t="s">
        <v>13</v>
      </c>
      <c r="B10" s="17" t="s">
        <v>51</v>
      </c>
      <c r="C10" s="20"/>
      <c r="D10" s="15"/>
      <c r="E10" s="25"/>
      <c r="F10" s="16"/>
    </row>
    <row r="11" spans="1:6" ht="18.95" customHeight="1">
      <c r="A11" s="31"/>
      <c r="B11" s="31" t="s">
        <v>19</v>
      </c>
      <c r="C11" s="21" t="s">
        <v>8</v>
      </c>
      <c r="D11" s="15" t="s">
        <v>0</v>
      </c>
      <c r="E11" s="25">
        <f>Data!D12</f>
        <v>783380</v>
      </c>
      <c r="F11" s="16"/>
    </row>
    <row r="12" spans="1:6" ht="18.95" customHeight="1">
      <c r="A12" s="24" t="s">
        <v>10</v>
      </c>
      <c r="B12" s="17" t="s">
        <v>94</v>
      </c>
      <c r="C12" s="21" t="s">
        <v>9</v>
      </c>
      <c r="D12" s="15" t="s">
        <v>0</v>
      </c>
      <c r="E12" s="53">
        <f>Data!D13</f>
        <v>5.33E-2</v>
      </c>
      <c r="F12" s="16" t="s">
        <v>1</v>
      </c>
    </row>
    <row r="13" spans="1:6" ht="18.95" customHeight="1">
      <c r="A13" s="24" t="s">
        <v>14</v>
      </c>
      <c r="B13" s="17" t="s">
        <v>52</v>
      </c>
      <c r="C13" s="21"/>
      <c r="D13" s="15"/>
      <c r="E13" s="49"/>
      <c r="F13" s="16"/>
    </row>
    <row r="14" spans="1:6" ht="18.95" customHeight="1">
      <c r="A14" s="31"/>
      <c r="B14" s="31" t="s">
        <v>20</v>
      </c>
      <c r="C14" s="21" t="s">
        <v>8</v>
      </c>
      <c r="D14" s="15" t="s">
        <v>0</v>
      </c>
      <c r="E14" s="16">
        <f>ROUND(E11*E12/100,2)</f>
        <v>417.54</v>
      </c>
      <c r="F14" s="16"/>
    </row>
    <row r="15" spans="1:6" ht="18.95" customHeight="1">
      <c r="A15" s="24" t="s">
        <v>15</v>
      </c>
      <c r="B15" s="17" t="s">
        <v>89</v>
      </c>
      <c r="C15" s="18"/>
      <c r="D15" s="15" t="s">
        <v>0</v>
      </c>
      <c r="E15" s="25">
        <f>Data!D9</f>
        <v>954962</v>
      </c>
      <c r="F15" s="31"/>
    </row>
    <row r="16" spans="1:6" ht="34.5" customHeight="1">
      <c r="A16" s="29" t="s">
        <v>16</v>
      </c>
      <c r="B16" s="19" t="s">
        <v>90</v>
      </c>
      <c r="C16" s="52" t="s">
        <v>7</v>
      </c>
      <c r="D16" s="15" t="s">
        <v>0</v>
      </c>
      <c r="E16" s="26">
        <f>E15-E18</f>
        <v>149961</v>
      </c>
      <c r="F16" s="16"/>
    </row>
    <row r="17" spans="1:6" ht="18.75" customHeight="1">
      <c r="A17" s="24" t="s">
        <v>17</v>
      </c>
      <c r="B17" s="17" t="s">
        <v>91</v>
      </c>
      <c r="C17" s="20"/>
      <c r="D17" s="15"/>
      <c r="E17" s="26"/>
      <c r="F17" s="16"/>
    </row>
    <row r="18" spans="1:6" ht="18.75" customHeight="1">
      <c r="A18" s="31"/>
      <c r="B18" s="31" t="s">
        <v>21</v>
      </c>
      <c r="C18" s="21" t="s">
        <v>8</v>
      </c>
      <c r="D18" s="15" t="s">
        <v>0</v>
      </c>
      <c r="E18" s="25">
        <f>Data!D10</f>
        <v>805001</v>
      </c>
      <c r="F18" s="16"/>
    </row>
    <row r="19" spans="1:6" ht="18.95" customHeight="1">
      <c r="A19" s="27" t="s">
        <v>18</v>
      </c>
      <c r="B19" s="17" t="s">
        <v>92</v>
      </c>
      <c r="C19" s="21" t="s">
        <v>9</v>
      </c>
      <c r="D19" s="15" t="s">
        <v>0</v>
      </c>
      <c r="E19" s="53">
        <f>Data!D8</f>
        <v>5.6000000000000001E-2</v>
      </c>
      <c r="F19" s="16" t="s">
        <v>1</v>
      </c>
    </row>
    <row r="20" spans="1:6" ht="18.95" customHeight="1">
      <c r="A20" s="27" t="s">
        <v>2</v>
      </c>
      <c r="B20" s="17" t="s">
        <v>93</v>
      </c>
      <c r="C20" s="21"/>
      <c r="D20" s="15"/>
      <c r="E20" s="49"/>
      <c r="F20" s="16"/>
    </row>
    <row r="21" spans="1:6" ht="18.95" customHeight="1">
      <c r="A21" s="27"/>
      <c r="B21" s="31" t="s">
        <v>39</v>
      </c>
      <c r="C21" s="21" t="s">
        <v>8</v>
      </c>
      <c r="D21" s="15" t="s">
        <v>0</v>
      </c>
      <c r="E21" s="16">
        <f>ROUND(E18*E19/100,2)</f>
        <v>450.8</v>
      </c>
      <c r="F21" s="16"/>
    </row>
    <row r="22" spans="1:6" ht="18.95" customHeight="1">
      <c r="A22" s="27" t="s">
        <v>3</v>
      </c>
      <c r="B22" s="31" t="s">
        <v>22</v>
      </c>
      <c r="C22" s="32"/>
      <c r="D22" s="15" t="s">
        <v>0</v>
      </c>
      <c r="E22" s="50">
        <f>E19-E12</f>
        <v>2.700000000000001E-3</v>
      </c>
      <c r="F22" s="16" t="s">
        <v>1</v>
      </c>
    </row>
    <row r="23" spans="1:6" ht="18.95" customHeight="1">
      <c r="A23" s="27" t="s">
        <v>4</v>
      </c>
      <c r="B23" s="31" t="s">
        <v>28</v>
      </c>
      <c r="C23" s="32"/>
      <c r="D23" s="33"/>
      <c r="E23" s="28">
        <f>TRUNC(IF(E12=0,0.000001,E22/E12),4)</f>
        <v>5.0599999999999999E-2</v>
      </c>
      <c r="F23" s="16"/>
    </row>
    <row r="24" spans="1:6" ht="18.95" customHeight="1">
      <c r="A24" s="27" t="s">
        <v>5</v>
      </c>
      <c r="B24" s="31" t="s">
        <v>26</v>
      </c>
      <c r="C24" s="32"/>
      <c r="D24" s="15" t="s">
        <v>0</v>
      </c>
      <c r="E24" s="31">
        <f>E21-E14</f>
        <v>33.259999999999991</v>
      </c>
      <c r="F24" s="16"/>
    </row>
    <row r="25" spans="1:6" ht="18.95" customHeight="1">
      <c r="A25" s="27" t="s">
        <v>6</v>
      </c>
      <c r="B25" s="51" t="s">
        <v>27</v>
      </c>
      <c r="C25" s="32"/>
      <c r="D25" s="33"/>
      <c r="E25" s="28">
        <f>IF(E14=0,"  INFINITE %",TRUNC(IF(E14=0,0.000001,E24/E14),4))</f>
        <v>7.9600000000000004E-2</v>
      </c>
      <c r="F25" s="16"/>
    </row>
    <row r="26" spans="1:6" ht="18.95" customHeight="1">
      <c r="A26" s="23"/>
      <c r="B26" s="31"/>
      <c r="C26" s="32"/>
      <c r="D26" s="33"/>
      <c r="E26" s="31"/>
      <c r="F26" s="16"/>
    </row>
  </sheetData>
  <mergeCells count="4">
    <mergeCell ref="A1:F1"/>
    <mergeCell ref="A4:F4"/>
    <mergeCell ref="A6:F6"/>
    <mergeCell ref="E2:F2"/>
  </mergeCells>
  <phoneticPr fontId="0" type="noConversion"/>
  <printOptions horizontalCentered="1"/>
  <pageMargins left="0.5" right="0.5" top="1.03" bottom="0.55000000000000004" header="0.5" footer="0.5"/>
  <pageSetup scale="84"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I58"/>
  <sheetViews>
    <sheetView defaultGridColor="0" colorId="22" zoomScale="87" zoomScaleNormal="87" workbookViewId="0">
      <selection activeCell="D9" sqref="D9"/>
    </sheetView>
  </sheetViews>
  <sheetFormatPr defaultColWidth="10.77734375" defaultRowHeight="15"/>
  <cols>
    <col min="1" max="1" width="3.33203125" style="22" customWidth="1"/>
    <col min="2" max="2" width="63.77734375" bestFit="1" customWidth="1"/>
    <col min="3" max="3" width="2.5546875" style="2" customWidth="1"/>
    <col min="4" max="4" width="15.77734375" style="1" bestFit="1" customWidth="1"/>
    <col min="5" max="5" width="8.6640625" customWidth="1"/>
    <col min="6" max="6" width="17.33203125" bestFit="1" customWidth="1"/>
    <col min="9" max="9" width="12.109375" bestFit="1" customWidth="1"/>
  </cols>
  <sheetData>
    <row r="1" spans="1:5" ht="18.95" customHeight="1">
      <c r="A1" s="158" t="str">
        <f>Summary!A1</f>
        <v>2025 Water District Worksheet for Low Tax Rate and Developing Districts</v>
      </c>
      <c r="B1" s="165"/>
      <c r="C1" s="165"/>
      <c r="D1" s="165"/>
      <c r="E1" s="165"/>
    </row>
    <row r="2" spans="1:5" ht="18.95" customHeight="1">
      <c r="A2" s="169" t="s">
        <v>151</v>
      </c>
      <c r="B2" s="170"/>
      <c r="C2" s="30"/>
      <c r="D2" s="168" t="s">
        <v>152</v>
      </c>
      <c r="E2" s="163"/>
    </row>
    <row r="3" spans="1:5" ht="18.95" customHeight="1">
      <c r="A3" s="169" t="s">
        <v>143</v>
      </c>
      <c r="B3" s="170"/>
      <c r="C3" s="30"/>
      <c r="D3" s="60"/>
      <c r="E3" s="59"/>
    </row>
    <row r="4" spans="1:5" ht="18.95" customHeight="1">
      <c r="B4" s="31"/>
      <c r="C4" s="32"/>
      <c r="D4" s="33"/>
    </row>
    <row r="5" spans="1:5" ht="18" customHeight="1">
      <c r="B5" s="160" t="s">
        <v>25</v>
      </c>
      <c r="C5" s="161"/>
      <c r="D5" s="161"/>
    </row>
    <row r="6" spans="1:5" ht="18.75" customHeight="1">
      <c r="B6" s="17"/>
      <c r="C6" s="18"/>
      <c r="D6" s="15"/>
    </row>
    <row r="7" spans="1:5" ht="18.95" customHeight="1">
      <c r="B7" s="31"/>
      <c r="C7" s="21"/>
      <c r="D7" s="15"/>
      <c r="E7" s="4"/>
    </row>
    <row r="8" spans="1:5">
      <c r="A8" s="22" t="s">
        <v>11</v>
      </c>
      <c r="B8" t="s">
        <v>95</v>
      </c>
      <c r="C8" s="1" t="s">
        <v>0</v>
      </c>
      <c r="D8" s="41">
        <v>5.6000000000000001E-2</v>
      </c>
      <c r="E8" s="35" t="s">
        <v>1</v>
      </c>
    </row>
    <row r="9" spans="1:5">
      <c r="A9" s="22" t="s">
        <v>12</v>
      </c>
      <c r="B9" s="6" t="s">
        <v>96</v>
      </c>
      <c r="C9" s="1" t="s">
        <v>0</v>
      </c>
      <c r="D9" s="42">
        <v>954962</v>
      </c>
      <c r="E9" s="36"/>
    </row>
    <row r="10" spans="1:5">
      <c r="A10" s="22" t="s">
        <v>13</v>
      </c>
      <c r="B10" s="6" t="s">
        <v>97</v>
      </c>
      <c r="C10" s="1" t="s">
        <v>0</v>
      </c>
      <c r="D10" s="42">
        <v>805001</v>
      </c>
      <c r="E10" s="36"/>
    </row>
    <row r="11" spans="1:5">
      <c r="A11" s="22" t="s">
        <v>10</v>
      </c>
      <c r="B11" s="6" t="s">
        <v>47</v>
      </c>
      <c r="C11" s="1" t="s">
        <v>0</v>
      </c>
      <c r="D11" s="42">
        <v>1035034</v>
      </c>
      <c r="E11" s="36"/>
    </row>
    <row r="12" spans="1:5">
      <c r="A12" s="22" t="s">
        <v>14</v>
      </c>
      <c r="B12" s="6" t="s">
        <v>48</v>
      </c>
      <c r="C12" s="1" t="s">
        <v>0</v>
      </c>
      <c r="D12" s="42">
        <v>783380</v>
      </c>
      <c r="E12" s="36"/>
    </row>
    <row r="13" spans="1:5">
      <c r="A13" s="22" t="s">
        <v>15</v>
      </c>
      <c r="B13" t="s">
        <v>103</v>
      </c>
      <c r="C13" s="1" t="s">
        <v>0</v>
      </c>
      <c r="D13" s="41">
        <v>5.33E-2</v>
      </c>
      <c r="E13" s="35" t="s">
        <v>1</v>
      </c>
    </row>
    <row r="14" spans="1:5">
      <c r="A14" s="22" t="s">
        <v>16</v>
      </c>
      <c r="B14" t="s">
        <v>104</v>
      </c>
      <c r="C14" s="1" t="s">
        <v>0</v>
      </c>
      <c r="D14" s="41">
        <v>5.33E-2</v>
      </c>
      <c r="E14" s="35" t="s">
        <v>1</v>
      </c>
    </row>
    <row r="15" spans="1:5">
      <c r="C15" s="1"/>
      <c r="D15" s="37"/>
    </row>
    <row r="16" spans="1:5" ht="15.75">
      <c r="B16" s="38" t="s">
        <v>32</v>
      </c>
      <c r="C16" s="1"/>
      <c r="D16" s="37"/>
    </row>
    <row r="17" spans="1:9">
      <c r="A17" s="22" t="s">
        <v>17</v>
      </c>
      <c r="B17" s="39" t="s">
        <v>98</v>
      </c>
      <c r="C17" s="1" t="s">
        <v>0</v>
      </c>
      <c r="D17" s="42">
        <v>10716974984</v>
      </c>
      <c r="E17" s="36"/>
    </row>
    <row r="18" spans="1:9">
      <c r="A18" s="22" t="s">
        <v>18</v>
      </c>
      <c r="B18" t="s">
        <v>99</v>
      </c>
      <c r="C18" s="1" t="s">
        <v>0</v>
      </c>
      <c r="D18" s="43">
        <v>0</v>
      </c>
    </row>
    <row r="19" spans="1:9">
      <c r="A19" s="22" t="s">
        <v>2</v>
      </c>
      <c r="B19" t="s">
        <v>100</v>
      </c>
      <c r="C19" s="1" t="s">
        <v>0</v>
      </c>
      <c r="D19" s="43">
        <v>0</v>
      </c>
    </row>
    <row r="20" spans="1:9" ht="44.25" customHeight="1">
      <c r="A20" s="22" t="s">
        <v>3</v>
      </c>
      <c r="B20" s="40" t="s">
        <v>101</v>
      </c>
      <c r="C20" s="1" t="s">
        <v>0</v>
      </c>
      <c r="D20" s="43">
        <v>0</v>
      </c>
      <c r="F20" s="1" t="s">
        <v>133</v>
      </c>
    </row>
    <row r="21" spans="1:9" ht="15" customHeight="1">
      <c r="B21" s="40"/>
      <c r="C21" s="1"/>
      <c r="F21" s="1" t="s">
        <v>134</v>
      </c>
    </row>
    <row r="22" spans="1:9" ht="15" customHeight="1">
      <c r="A22" s="22" t="s">
        <v>4</v>
      </c>
      <c r="B22" s="57" t="s">
        <v>30</v>
      </c>
      <c r="C22" s="54" t="s">
        <v>0</v>
      </c>
      <c r="D22" s="55">
        <f>IF(IF(D17=0,0.000001,(D19-D20)/D17*100)&lt;0,"NEG#!!",TRUNC(IF(D17=0,0.000001,(D19-D20)/D17*100),4))</f>
        <v>0</v>
      </c>
      <c r="E22" s="56" t="s">
        <v>1</v>
      </c>
      <c r="F22" s="142">
        <f>D8-D27</f>
        <v>5.6000000000000001E-2</v>
      </c>
    </row>
    <row r="23" spans="1:9" ht="16.5" customHeight="1">
      <c r="B23" s="58" t="s">
        <v>33</v>
      </c>
      <c r="C23" s="54"/>
      <c r="D23" s="55"/>
      <c r="E23" s="56"/>
    </row>
    <row r="24" spans="1:9" ht="16.5" customHeight="1">
      <c r="B24" s="58"/>
      <c r="C24" s="54"/>
      <c r="D24" s="55"/>
      <c r="E24" s="56"/>
    </row>
    <row r="25" spans="1:9" ht="16.5" customHeight="1">
      <c r="B25" s="38" t="s">
        <v>35</v>
      </c>
      <c r="C25" s="54"/>
      <c r="D25" s="55"/>
      <c r="E25" s="56"/>
    </row>
    <row r="26" spans="1:9" ht="59.25" customHeight="1">
      <c r="B26" s="166" t="s">
        <v>34</v>
      </c>
      <c r="C26" s="167"/>
      <c r="D26" s="167"/>
      <c r="E26" s="167"/>
    </row>
    <row r="27" spans="1:9">
      <c r="A27" s="22" t="s">
        <v>5</v>
      </c>
      <c r="B27" t="s">
        <v>102</v>
      </c>
      <c r="C27" s="1" t="s">
        <v>0</v>
      </c>
      <c r="D27" s="41">
        <v>0</v>
      </c>
      <c r="E27" s="35" t="s">
        <v>1</v>
      </c>
    </row>
    <row r="28" spans="1:9">
      <c r="A28" s="22" t="s">
        <v>6</v>
      </c>
      <c r="B28" t="s">
        <v>29</v>
      </c>
      <c r="C28" s="1" t="s">
        <v>0</v>
      </c>
      <c r="D28" s="1" t="str">
        <f>IF(D27=0,"",IF(D19-D17/100*D27&lt;0,"NEG#",ROUNDDOWN(D19-D17/100*D27,2)))</f>
        <v/>
      </c>
    </row>
    <row r="30" spans="1:9" ht="15.75">
      <c r="B30" s="150" t="s">
        <v>123</v>
      </c>
      <c r="C30" s="151"/>
      <c r="D30" s="152"/>
      <c r="E30" s="153"/>
      <c r="F30" s="153"/>
      <c r="G30" s="153"/>
      <c r="H30" s="153"/>
    </row>
    <row r="31" spans="1:9">
      <c r="F31" s="147" t="s">
        <v>138</v>
      </c>
    </row>
    <row r="32" spans="1:9" ht="15.75">
      <c r="B32" s="38" t="s">
        <v>124</v>
      </c>
      <c r="D32" s="140">
        <f>(D42-D43)/((D44-D45)/100)</f>
        <v>5.2537000853553784E-2</v>
      </c>
      <c r="F32" s="36">
        <f>((D44-D45)/100)*D32</f>
        <v>5593070.2926409999</v>
      </c>
      <c r="G32" t="s">
        <v>140</v>
      </c>
      <c r="I32" t="s">
        <v>139</v>
      </c>
    </row>
    <row r="33" spans="2:9" ht="15.75">
      <c r="F33" s="36">
        <f>D42-D43-F32</f>
        <v>0</v>
      </c>
      <c r="G33" t="s">
        <v>141</v>
      </c>
      <c r="I33" s="148" t="str">
        <f>IF(F33=0,"pass","fail")</f>
        <v>pass</v>
      </c>
    </row>
    <row r="34" spans="2:9">
      <c r="B34" t="s">
        <v>125</v>
      </c>
    </row>
    <row r="35" spans="2:9">
      <c r="B35" t="s">
        <v>150</v>
      </c>
    </row>
    <row r="37" spans="2:9">
      <c r="B37" t="s">
        <v>126</v>
      </c>
      <c r="F37" t="s">
        <v>139</v>
      </c>
    </row>
    <row r="38" spans="2:9">
      <c r="B38" t="s">
        <v>137</v>
      </c>
    </row>
    <row r="40" spans="2:9">
      <c r="B40" t="s">
        <v>127</v>
      </c>
    </row>
    <row r="42" spans="2:9">
      <c r="B42" t="s">
        <v>128</v>
      </c>
      <c r="D42" s="141">
        <f>(D48/100)*D13</f>
        <v>5625190.7360089999</v>
      </c>
      <c r="F42" s="146" t="s">
        <v>139</v>
      </c>
      <c r="G42" t="s">
        <v>139</v>
      </c>
    </row>
    <row r="43" spans="2:9">
      <c r="B43" t="s">
        <v>129</v>
      </c>
      <c r="D43" s="141">
        <f>(G43/100)*D13</f>
        <v>32120.443367999997</v>
      </c>
      <c r="F43" s="144" t="s">
        <v>136</v>
      </c>
      <c r="G43" s="145">
        <v>60263496</v>
      </c>
    </row>
    <row r="44" spans="2:9">
      <c r="B44" t="s">
        <v>130</v>
      </c>
      <c r="D44" s="141">
        <f>D17</f>
        <v>10716974984</v>
      </c>
    </row>
    <row r="45" spans="2:9">
      <c r="B45" t="s">
        <v>131</v>
      </c>
      <c r="D45" s="141">
        <v>71010803</v>
      </c>
    </row>
    <row r="46" spans="2:9">
      <c r="B46" t="s">
        <v>132</v>
      </c>
      <c r="D46" s="141"/>
    </row>
    <row r="48" spans="2:9">
      <c r="B48" t="s">
        <v>135</v>
      </c>
      <c r="D48" s="143">
        <v>10553828773</v>
      </c>
    </row>
    <row r="50" spans="2:6" ht="15.75">
      <c r="B50" s="38" t="s">
        <v>145</v>
      </c>
      <c r="D50" s="143">
        <f>Notice!E14</f>
        <v>417.54</v>
      </c>
    </row>
    <row r="52" spans="2:6" ht="15.75">
      <c r="B52" s="38" t="s">
        <v>144</v>
      </c>
      <c r="D52" s="143">
        <f>Notice!E21</f>
        <v>450.8</v>
      </c>
    </row>
    <row r="54" spans="2:6" ht="15.75">
      <c r="B54" s="38" t="s">
        <v>146</v>
      </c>
    </row>
    <row r="55" spans="2:6" ht="15.75">
      <c r="B55" s="38" t="s">
        <v>147</v>
      </c>
      <c r="D55" s="143">
        <f>D32*(D10/100)</f>
        <v>422.92338224111649</v>
      </c>
      <c r="F55" s="149" t="s">
        <v>139</v>
      </c>
    </row>
    <row r="57" spans="2:6">
      <c r="B57" t="s">
        <v>148</v>
      </c>
    </row>
    <row r="58" spans="2:6">
      <c r="B58" t="s">
        <v>149</v>
      </c>
    </row>
  </sheetData>
  <mergeCells count="6">
    <mergeCell ref="B5:D5"/>
    <mergeCell ref="A1:E1"/>
    <mergeCell ref="B26:E26"/>
    <mergeCell ref="D2:E2"/>
    <mergeCell ref="A2:B2"/>
    <mergeCell ref="A3:B3"/>
  </mergeCells>
  <phoneticPr fontId="0" type="noConversion"/>
  <printOptions horizontalCentered="1"/>
  <pageMargins left="0.5" right="0.5" top="1" bottom="1" header="0.5" footer="0.5"/>
  <pageSetup scale="55"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pageSetUpPr fitToPage="1"/>
  </sheetPr>
  <dimension ref="A1:H85"/>
  <sheetViews>
    <sheetView defaultGridColor="0" topLeftCell="A19" colorId="22" zoomScale="80" zoomScaleNormal="80" workbookViewId="0">
      <selection activeCell="B7" sqref="B7"/>
    </sheetView>
  </sheetViews>
  <sheetFormatPr defaultColWidth="10.77734375" defaultRowHeight="15"/>
  <cols>
    <col min="1" max="1" width="1.21875" customWidth="1"/>
    <col min="2" max="2" width="5.33203125" bestFit="1" customWidth="1"/>
    <col min="3" max="3" width="90.44140625" customWidth="1"/>
    <col min="4" max="4" width="9" customWidth="1"/>
    <col min="5" max="5" width="3.77734375" style="13" customWidth="1"/>
    <col min="6" max="6" width="20" customWidth="1"/>
    <col min="7" max="7" width="9.5546875" customWidth="1"/>
    <col min="8" max="8" width="1.21875" customWidth="1"/>
  </cols>
  <sheetData>
    <row r="1" spans="1:8" ht="18">
      <c r="A1" s="61"/>
      <c r="B1" s="62"/>
      <c r="C1" s="63"/>
      <c r="D1" s="63"/>
      <c r="E1" s="64"/>
      <c r="F1" s="64"/>
      <c r="G1" s="65"/>
      <c r="H1" s="61"/>
    </row>
    <row r="2" spans="1:8" ht="18">
      <c r="A2" s="61"/>
      <c r="B2" s="178" t="s">
        <v>105</v>
      </c>
      <c r="C2" s="178"/>
      <c r="D2" s="66"/>
      <c r="E2" s="78"/>
      <c r="F2" s="67"/>
      <c r="G2" s="67"/>
      <c r="H2" s="61"/>
    </row>
    <row r="3" spans="1:8" ht="18">
      <c r="A3" s="61"/>
      <c r="B3" s="178" t="s">
        <v>54</v>
      </c>
      <c r="C3" s="178"/>
      <c r="D3" s="66"/>
      <c r="E3" s="78"/>
      <c r="F3" s="67" t="s">
        <v>55</v>
      </c>
      <c r="G3" s="67"/>
      <c r="H3" s="61"/>
    </row>
    <row r="4" spans="1:8" ht="18">
      <c r="A4" s="61"/>
      <c r="B4" s="62"/>
      <c r="C4" s="63"/>
      <c r="D4" s="63"/>
      <c r="E4" s="64"/>
      <c r="F4" s="64"/>
      <c r="G4" s="65"/>
      <c r="H4" s="61"/>
    </row>
    <row r="5" spans="1:8" ht="19.5">
      <c r="A5" s="61"/>
      <c r="B5" s="179" t="str">
        <f>Summary!A2</f>
        <v>Travis County WCID 17</v>
      </c>
      <c r="C5" s="179"/>
      <c r="D5" s="71"/>
      <c r="E5" s="172"/>
      <c r="F5" s="172"/>
      <c r="G5" s="172"/>
      <c r="H5" s="61"/>
    </row>
    <row r="6" spans="1:8">
      <c r="A6" s="61"/>
      <c r="B6" s="180" t="s">
        <v>139</v>
      </c>
      <c r="C6" s="180"/>
      <c r="D6" s="70"/>
      <c r="E6" s="180" t="s">
        <v>53</v>
      </c>
      <c r="F6" s="180"/>
      <c r="G6" s="180"/>
      <c r="H6" s="61"/>
    </row>
    <row r="7" spans="1:8" ht="19.5">
      <c r="A7" s="61"/>
      <c r="B7" s="71"/>
      <c r="C7" s="71"/>
      <c r="D7" s="71"/>
      <c r="E7" s="68"/>
      <c r="F7" s="72"/>
      <c r="G7" s="69"/>
      <c r="H7" s="61"/>
    </row>
    <row r="8" spans="1:8" ht="18">
      <c r="A8" s="61"/>
      <c r="B8" s="171"/>
      <c r="C8" s="171"/>
      <c r="D8" s="81"/>
      <c r="E8" s="172"/>
      <c r="F8" s="172"/>
      <c r="G8" s="172"/>
      <c r="H8" s="61"/>
    </row>
    <row r="9" spans="1:8">
      <c r="A9" s="61"/>
      <c r="B9" s="180" t="s">
        <v>56</v>
      </c>
      <c r="C9" s="180"/>
      <c r="D9" s="70"/>
      <c r="E9" s="180" t="s">
        <v>57</v>
      </c>
      <c r="F9" s="180"/>
      <c r="G9" s="180"/>
      <c r="H9" s="61"/>
    </row>
    <row r="10" spans="1:8">
      <c r="A10" s="61"/>
      <c r="B10" s="61"/>
      <c r="C10" s="61"/>
      <c r="D10" s="61"/>
      <c r="E10" s="72"/>
      <c r="F10" s="61"/>
      <c r="G10" s="61"/>
      <c r="H10" s="61"/>
    </row>
    <row r="11" spans="1:8" ht="15.75">
      <c r="A11" s="61"/>
      <c r="B11" s="83" t="s">
        <v>82</v>
      </c>
      <c r="C11" s="61"/>
      <c r="D11" s="61"/>
      <c r="E11" s="72"/>
      <c r="F11" s="61"/>
      <c r="G11" s="61"/>
      <c r="H11" s="61"/>
    </row>
    <row r="12" spans="1:8">
      <c r="A12" s="61"/>
      <c r="B12" s="83" t="s">
        <v>58</v>
      </c>
      <c r="C12" s="73"/>
      <c r="D12" s="73"/>
      <c r="E12" s="79"/>
      <c r="F12" s="73"/>
      <c r="G12" s="73"/>
      <c r="H12" s="61"/>
    </row>
    <row r="13" spans="1:8">
      <c r="A13" s="61"/>
      <c r="B13" s="73"/>
      <c r="C13" s="73"/>
      <c r="D13" s="73"/>
      <c r="E13" s="79"/>
      <c r="F13" s="73"/>
      <c r="G13" s="73"/>
      <c r="H13" s="61"/>
    </row>
    <row r="14" spans="1:8" ht="16.5">
      <c r="A14" s="61"/>
      <c r="B14" s="173" t="s">
        <v>63</v>
      </c>
      <c r="C14" s="173"/>
      <c r="D14" s="173"/>
      <c r="E14" s="173"/>
      <c r="F14" s="173"/>
      <c r="G14" s="173"/>
      <c r="H14" s="61"/>
    </row>
    <row r="15" spans="1:8">
      <c r="A15" s="61"/>
      <c r="B15" s="84" t="s">
        <v>59</v>
      </c>
      <c r="C15" s="74"/>
      <c r="D15" s="74"/>
      <c r="E15" s="80"/>
      <c r="F15" s="74"/>
      <c r="G15" s="74"/>
      <c r="H15" s="61"/>
    </row>
    <row r="16" spans="1:8">
      <c r="A16" s="61"/>
      <c r="B16" s="83" t="s">
        <v>83</v>
      </c>
      <c r="C16" s="73"/>
      <c r="D16" s="73"/>
      <c r="E16" s="79"/>
      <c r="F16" s="73"/>
      <c r="G16" s="73"/>
      <c r="H16" s="61"/>
    </row>
    <row r="17" spans="1:8">
      <c r="A17" s="61"/>
      <c r="B17" s="83" t="s">
        <v>84</v>
      </c>
      <c r="C17" s="73"/>
      <c r="D17" s="73"/>
      <c r="E17" s="79"/>
      <c r="F17" s="73"/>
      <c r="G17" s="73"/>
      <c r="H17" s="61"/>
    </row>
    <row r="18" spans="1:8">
      <c r="A18" s="61"/>
      <c r="B18" s="83"/>
      <c r="C18" s="73"/>
      <c r="D18" s="73"/>
      <c r="E18" s="79"/>
      <c r="F18" s="73"/>
      <c r="G18" s="73"/>
      <c r="H18" s="61"/>
    </row>
    <row r="19" spans="1:8">
      <c r="A19" s="61"/>
      <c r="B19" s="83" t="s">
        <v>60</v>
      </c>
      <c r="C19" s="73"/>
      <c r="D19" s="73"/>
      <c r="E19" s="79"/>
      <c r="F19" s="73"/>
      <c r="G19" s="73"/>
      <c r="H19" s="61"/>
    </row>
    <row r="20" spans="1:8">
      <c r="A20" s="61"/>
      <c r="B20" s="83" t="s">
        <v>121</v>
      </c>
      <c r="C20" s="73"/>
      <c r="D20" s="73"/>
      <c r="E20" s="79"/>
      <c r="F20" s="73"/>
      <c r="G20" s="73"/>
      <c r="H20" s="61"/>
    </row>
    <row r="21" spans="1:8">
      <c r="A21" s="61"/>
      <c r="B21" s="83" t="s">
        <v>61</v>
      </c>
      <c r="C21" s="73"/>
      <c r="D21" s="73"/>
      <c r="E21" s="79"/>
      <c r="F21" s="73"/>
      <c r="G21" s="73"/>
      <c r="H21" s="61"/>
    </row>
    <row r="22" spans="1:8">
      <c r="A22" s="61"/>
      <c r="B22" s="83"/>
      <c r="C22" s="73"/>
      <c r="D22" s="73"/>
      <c r="E22" s="79"/>
      <c r="F22" s="73"/>
      <c r="G22" s="73"/>
      <c r="H22" s="61"/>
    </row>
    <row r="23" spans="1:8">
      <c r="A23" s="61"/>
      <c r="B23" s="83" t="s">
        <v>85</v>
      </c>
      <c r="C23" s="73"/>
      <c r="D23" s="73"/>
      <c r="E23" s="79"/>
      <c r="F23" s="73"/>
      <c r="G23" s="73"/>
      <c r="H23" s="61"/>
    </row>
    <row r="24" spans="1:8">
      <c r="A24" s="61"/>
      <c r="B24" s="83" t="s">
        <v>86</v>
      </c>
      <c r="C24" s="73"/>
      <c r="D24" s="73"/>
      <c r="E24" s="79"/>
      <c r="F24" s="73"/>
      <c r="G24" s="73"/>
      <c r="H24" s="61"/>
    </row>
    <row r="25" spans="1:8">
      <c r="A25" s="61"/>
      <c r="B25" s="83" t="s">
        <v>87</v>
      </c>
      <c r="C25" s="73"/>
      <c r="D25" s="73"/>
      <c r="E25" s="79"/>
      <c r="F25" s="73"/>
      <c r="G25" s="73"/>
      <c r="H25" s="61"/>
    </row>
    <row r="26" spans="1:8">
      <c r="A26" s="61"/>
      <c r="B26" s="73"/>
      <c r="C26" s="73"/>
      <c r="D26" s="73"/>
      <c r="E26" s="79"/>
      <c r="F26" s="73"/>
      <c r="G26" s="73"/>
      <c r="H26" s="61"/>
    </row>
    <row r="27" spans="1:8" ht="18.95" customHeight="1">
      <c r="A27" s="85"/>
      <c r="B27" s="76" t="s">
        <v>64</v>
      </c>
      <c r="C27" s="75" t="s">
        <v>66</v>
      </c>
      <c r="D27" s="75"/>
      <c r="E27" s="176" t="s">
        <v>65</v>
      </c>
      <c r="F27" s="176"/>
      <c r="G27" s="177"/>
      <c r="H27" s="77"/>
    </row>
    <row r="28" spans="1:8" ht="18" customHeight="1" thickBot="1">
      <c r="A28" s="85"/>
      <c r="B28" s="86" t="s">
        <v>11</v>
      </c>
      <c r="C28" s="87" t="s">
        <v>68</v>
      </c>
      <c r="D28" s="88"/>
      <c r="E28" s="89" t="s">
        <v>0</v>
      </c>
      <c r="F28" s="137">
        <f>Data!D11</f>
        <v>1035034</v>
      </c>
      <c r="G28" s="90"/>
      <c r="H28" s="61"/>
    </row>
    <row r="29" spans="1:8" ht="6.75" customHeight="1">
      <c r="A29" s="85"/>
      <c r="B29" s="69"/>
      <c r="C29" s="61"/>
      <c r="D29" s="85"/>
      <c r="E29" s="91"/>
      <c r="F29" s="92"/>
      <c r="G29" s="93"/>
      <c r="H29" s="61"/>
    </row>
    <row r="30" spans="1:8" ht="18" customHeight="1" thickBot="1">
      <c r="A30" s="85"/>
      <c r="B30" s="94" t="s">
        <v>12</v>
      </c>
      <c r="C30" s="174" t="s">
        <v>111</v>
      </c>
      <c r="D30" s="175"/>
      <c r="E30" s="89" t="s">
        <v>0</v>
      </c>
      <c r="F30" s="137">
        <f>F28-F32</f>
        <v>251654</v>
      </c>
      <c r="G30" s="90"/>
      <c r="H30" s="61"/>
    </row>
    <row r="31" spans="1:8" ht="6.75" customHeight="1">
      <c r="A31" s="85"/>
      <c r="B31" s="95"/>
      <c r="C31" s="96"/>
      <c r="D31" s="97"/>
      <c r="E31" s="91"/>
      <c r="F31" s="92"/>
      <c r="G31" s="93"/>
      <c r="H31" s="61"/>
    </row>
    <row r="32" spans="1:8" ht="18" customHeight="1" thickBot="1">
      <c r="A32" s="85"/>
      <c r="B32" s="86" t="s">
        <v>13</v>
      </c>
      <c r="C32" s="87" t="s">
        <v>112</v>
      </c>
      <c r="D32" s="88"/>
      <c r="E32" s="89" t="s">
        <v>0</v>
      </c>
      <c r="F32" s="137">
        <f>Data!D12</f>
        <v>783380</v>
      </c>
      <c r="G32" s="90"/>
      <c r="H32" s="61"/>
    </row>
    <row r="33" spans="1:8" ht="6.75" customHeight="1">
      <c r="A33" s="85"/>
      <c r="B33" s="98"/>
      <c r="C33" s="98"/>
      <c r="D33" s="99"/>
      <c r="E33" s="72"/>
      <c r="F33" s="61"/>
      <c r="G33" s="100"/>
      <c r="H33" s="61"/>
    </row>
    <row r="34" spans="1:8" ht="18" customHeight="1" thickBot="1">
      <c r="A34" s="85"/>
      <c r="B34" s="86" t="s">
        <v>10</v>
      </c>
      <c r="C34" s="87" t="s">
        <v>109</v>
      </c>
      <c r="D34" s="88"/>
      <c r="E34" s="89" t="s">
        <v>0</v>
      </c>
      <c r="F34" s="139">
        <f>Data!D14</f>
        <v>5.33E-2</v>
      </c>
      <c r="G34" s="90" t="s">
        <v>1</v>
      </c>
      <c r="H34" s="61"/>
    </row>
    <row r="35" spans="1:8" ht="6.75" customHeight="1">
      <c r="A35" s="85"/>
      <c r="B35" s="95"/>
      <c r="C35" s="101"/>
      <c r="D35" s="102"/>
      <c r="E35" s="91"/>
      <c r="F35" s="103"/>
      <c r="G35" s="93"/>
      <c r="H35" s="61"/>
    </row>
    <row r="36" spans="1:8" ht="18" customHeight="1" thickBot="1">
      <c r="A36" s="85"/>
      <c r="B36" s="86" t="s">
        <v>14</v>
      </c>
      <c r="C36" s="87" t="s">
        <v>113</v>
      </c>
      <c r="D36" s="88"/>
      <c r="E36" s="89" t="s">
        <v>0</v>
      </c>
      <c r="F36" s="138">
        <f>ROUND(F32*F34/100,2)</f>
        <v>417.54</v>
      </c>
      <c r="G36" s="104"/>
      <c r="H36" s="61"/>
    </row>
    <row r="37" spans="1:8" ht="6.75" customHeight="1">
      <c r="A37" s="85"/>
      <c r="B37" s="98"/>
      <c r="C37" s="98"/>
      <c r="D37" s="99"/>
      <c r="E37" s="72"/>
      <c r="F37" s="61"/>
      <c r="G37" s="93"/>
      <c r="H37" s="61"/>
    </row>
    <row r="38" spans="1:8" ht="18" customHeight="1" thickBot="1">
      <c r="A38" s="85"/>
      <c r="B38" s="105" t="s">
        <v>15</v>
      </c>
      <c r="C38" s="87" t="s">
        <v>67</v>
      </c>
      <c r="D38" s="88"/>
      <c r="E38" s="89" t="s">
        <v>0</v>
      </c>
      <c r="F38" s="138">
        <f>ROUND(F36*1.08,2)</f>
        <v>450.94</v>
      </c>
      <c r="G38" s="90"/>
      <c r="H38" s="61"/>
    </row>
    <row r="39" spans="1:8" ht="6.75" customHeight="1">
      <c r="A39" s="85"/>
      <c r="B39" s="106"/>
      <c r="C39" s="98"/>
      <c r="D39" s="99"/>
      <c r="E39" s="72"/>
      <c r="F39" s="61"/>
      <c r="G39" s="93"/>
      <c r="H39" s="61"/>
    </row>
    <row r="40" spans="1:8" ht="18" customHeight="1" thickBot="1">
      <c r="A40" s="85"/>
      <c r="B40" s="105" t="s">
        <v>16</v>
      </c>
      <c r="C40" s="87" t="s">
        <v>106</v>
      </c>
      <c r="D40" s="88"/>
      <c r="E40" s="89" t="s">
        <v>0</v>
      </c>
      <c r="F40" s="137">
        <f>Data!D9</f>
        <v>954962</v>
      </c>
      <c r="G40" s="104"/>
      <c r="H40" s="61"/>
    </row>
    <row r="41" spans="1:8" ht="6.75" customHeight="1">
      <c r="A41" s="85"/>
      <c r="B41" s="107"/>
      <c r="C41" s="101"/>
      <c r="D41" s="102"/>
      <c r="E41" s="91"/>
      <c r="F41" s="92"/>
      <c r="G41" s="99"/>
      <c r="H41" s="61"/>
    </row>
    <row r="42" spans="1:8" ht="18" customHeight="1" thickBot="1">
      <c r="A42" s="85"/>
      <c r="B42" s="108" t="s">
        <v>17</v>
      </c>
      <c r="C42" s="174" t="s">
        <v>114</v>
      </c>
      <c r="D42" s="175"/>
      <c r="E42" s="89" t="s">
        <v>0</v>
      </c>
      <c r="F42" s="137">
        <f>F40-F44</f>
        <v>149961</v>
      </c>
      <c r="G42" s="90"/>
      <c r="H42" s="61"/>
    </row>
    <row r="43" spans="1:8" ht="6.75" customHeight="1">
      <c r="A43" s="85"/>
      <c r="B43" s="107"/>
      <c r="C43" s="109"/>
      <c r="D43" s="110"/>
      <c r="E43" s="72"/>
      <c r="F43" s="61"/>
      <c r="G43" s="93"/>
      <c r="H43" s="61"/>
    </row>
    <row r="44" spans="1:8" ht="18" customHeight="1" thickBot="1">
      <c r="A44" s="85"/>
      <c r="B44" s="105" t="s">
        <v>18</v>
      </c>
      <c r="C44" s="87" t="s">
        <v>115</v>
      </c>
      <c r="D44" s="88"/>
      <c r="E44" s="89" t="s">
        <v>0</v>
      </c>
      <c r="F44" s="137">
        <f>Data!D10</f>
        <v>805001</v>
      </c>
      <c r="G44" s="90"/>
      <c r="H44" s="61"/>
    </row>
    <row r="45" spans="1:8" ht="6.75" customHeight="1">
      <c r="A45" s="85"/>
      <c r="B45" s="106"/>
      <c r="C45" s="98"/>
      <c r="D45" s="99"/>
      <c r="E45" s="72"/>
      <c r="F45" s="61"/>
      <c r="G45" s="93"/>
      <c r="H45" s="61"/>
    </row>
    <row r="46" spans="1:8" ht="18" customHeight="1" thickBot="1">
      <c r="A46" s="85"/>
      <c r="B46" s="105" t="s">
        <v>2</v>
      </c>
      <c r="C46" s="87" t="s">
        <v>116</v>
      </c>
      <c r="D46" s="88"/>
      <c r="E46" s="89" t="s">
        <v>0</v>
      </c>
      <c r="F46" s="136">
        <f>TRUNC(IF(F44=0,0.000001,F38/F44*100),4)</f>
        <v>5.6000000000000001E-2</v>
      </c>
      <c r="G46" s="90" t="s">
        <v>1</v>
      </c>
      <c r="H46" s="61"/>
    </row>
    <row r="47" spans="1:8" ht="6.75" customHeight="1">
      <c r="A47" s="85"/>
      <c r="B47" s="106"/>
      <c r="C47" s="111"/>
      <c r="D47" s="112"/>
      <c r="E47" s="72"/>
      <c r="F47" s="61"/>
      <c r="G47" s="85"/>
      <c r="H47" s="61"/>
    </row>
    <row r="48" spans="1:8" ht="18" customHeight="1" thickBot="1">
      <c r="A48" s="85"/>
      <c r="B48" s="105" t="s">
        <v>3</v>
      </c>
      <c r="C48" s="87" t="s">
        <v>107</v>
      </c>
      <c r="D48" s="88"/>
      <c r="E48" s="89" t="s">
        <v>0</v>
      </c>
      <c r="F48" s="136">
        <f>Data!D22</f>
        <v>0</v>
      </c>
      <c r="G48" s="90" t="s">
        <v>1</v>
      </c>
      <c r="H48" s="61"/>
    </row>
    <row r="49" spans="1:8" ht="6.75" customHeight="1">
      <c r="A49" s="85"/>
      <c r="B49" s="107"/>
      <c r="C49" s="101"/>
      <c r="D49" s="102"/>
      <c r="E49" s="91"/>
      <c r="F49" s="113"/>
      <c r="G49" s="93"/>
      <c r="H49" s="61"/>
    </row>
    <row r="50" spans="1:8" ht="18" customHeight="1" thickBot="1">
      <c r="A50" s="85"/>
      <c r="B50" s="105" t="s">
        <v>4</v>
      </c>
      <c r="C50" s="87" t="s">
        <v>108</v>
      </c>
      <c r="D50" s="88"/>
      <c r="E50" s="89" t="s">
        <v>0</v>
      </c>
      <c r="F50" s="136">
        <f>TRUNC(IF(Data!D17=0,0.000001,Data!D18/Data!D17*100),4)</f>
        <v>0</v>
      </c>
      <c r="G50" s="90" t="s">
        <v>1</v>
      </c>
      <c r="H50" s="61"/>
    </row>
    <row r="51" spans="1:8" ht="6.75" customHeight="1">
      <c r="A51" s="85"/>
      <c r="B51" s="107"/>
      <c r="C51" s="101"/>
      <c r="D51" s="102"/>
      <c r="E51" s="91"/>
      <c r="F51" s="113"/>
      <c r="G51" s="93"/>
      <c r="H51" s="61"/>
    </row>
    <row r="52" spans="1:8" ht="18" customHeight="1" thickBot="1">
      <c r="A52" s="85"/>
      <c r="B52" s="105" t="s">
        <v>5</v>
      </c>
      <c r="C52" s="87" t="s">
        <v>117</v>
      </c>
      <c r="D52" s="88"/>
      <c r="E52" s="89" t="s">
        <v>0</v>
      </c>
      <c r="F52" s="136">
        <f>+F46+F48+F50</f>
        <v>5.6000000000000001E-2</v>
      </c>
      <c r="G52" s="90" t="s">
        <v>1</v>
      </c>
      <c r="H52" s="61"/>
    </row>
    <row r="53" spans="1:8" ht="18" customHeight="1">
      <c r="A53" s="61"/>
      <c r="B53" s="98"/>
      <c r="C53" s="98"/>
      <c r="D53" s="99"/>
      <c r="E53" s="72"/>
      <c r="F53" s="61"/>
      <c r="G53" s="61"/>
      <c r="H53" s="61"/>
    </row>
    <row r="54" spans="1:8" ht="18" customHeight="1">
      <c r="A54" s="61"/>
      <c r="B54" s="173" t="s">
        <v>69</v>
      </c>
      <c r="C54" s="173"/>
      <c r="D54" s="173"/>
      <c r="E54" s="173"/>
      <c r="F54" s="173"/>
      <c r="G54" s="173"/>
      <c r="H54" s="61"/>
    </row>
    <row r="55" spans="1:8" ht="18" customHeight="1">
      <c r="A55" s="61"/>
      <c r="B55" s="114" t="s">
        <v>70</v>
      </c>
      <c r="C55" s="115"/>
      <c r="D55" s="115"/>
      <c r="E55" s="79"/>
      <c r="F55" s="73"/>
      <c r="G55" s="73"/>
      <c r="H55" s="61"/>
    </row>
    <row r="56" spans="1:8" ht="18" customHeight="1">
      <c r="A56" s="61"/>
      <c r="B56" s="114"/>
      <c r="C56" s="115"/>
      <c r="D56" s="115"/>
      <c r="E56" s="79"/>
      <c r="F56" s="73"/>
      <c r="G56" s="73"/>
      <c r="H56" s="61"/>
    </row>
    <row r="57" spans="1:8" ht="18" customHeight="1">
      <c r="A57" s="61"/>
      <c r="B57" s="114" t="s">
        <v>71</v>
      </c>
      <c r="C57" s="115"/>
      <c r="D57" s="115"/>
      <c r="E57" s="79"/>
      <c r="F57" s="73"/>
      <c r="G57" s="73"/>
      <c r="H57" s="61"/>
    </row>
    <row r="58" spans="1:8" ht="18" customHeight="1">
      <c r="A58" s="61"/>
      <c r="B58" s="114" t="s">
        <v>72</v>
      </c>
      <c r="C58" s="115"/>
      <c r="D58" s="115"/>
      <c r="E58" s="79"/>
      <c r="F58" s="73"/>
      <c r="G58" s="73"/>
      <c r="H58" s="61"/>
    </row>
    <row r="59" spans="1:8" ht="18" customHeight="1">
      <c r="A59" s="61"/>
      <c r="B59" s="114"/>
      <c r="C59" s="115"/>
      <c r="D59" s="115"/>
      <c r="E59" s="79"/>
      <c r="F59" s="73"/>
      <c r="G59" s="73"/>
      <c r="H59" s="61"/>
    </row>
    <row r="60" spans="1:8" ht="18" customHeight="1">
      <c r="A60" s="61"/>
      <c r="B60" s="114" t="s">
        <v>62</v>
      </c>
      <c r="C60" s="115"/>
      <c r="D60" s="115"/>
      <c r="E60" s="79"/>
      <c r="F60" s="73"/>
      <c r="G60" s="73"/>
      <c r="H60" s="61"/>
    </row>
    <row r="61" spans="1:8" ht="18" customHeight="1">
      <c r="A61" s="61"/>
      <c r="B61" s="114" t="s">
        <v>73</v>
      </c>
      <c r="C61" s="115"/>
      <c r="D61" s="115"/>
      <c r="E61" s="79"/>
      <c r="F61" s="73"/>
      <c r="G61" s="73"/>
      <c r="H61" s="61"/>
    </row>
    <row r="62" spans="1:8" ht="18" customHeight="1">
      <c r="A62" s="61"/>
      <c r="B62" s="114"/>
      <c r="C62" s="115"/>
      <c r="D62" s="115"/>
      <c r="E62" s="79"/>
      <c r="F62" s="73"/>
      <c r="G62" s="73"/>
      <c r="H62" s="61"/>
    </row>
    <row r="63" spans="1:8">
      <c r="A63" s="61"/>
      <c r="B63" s="114" t="s">
        <v>74</v>
      </c>
      <c r="C63" s="115"/>
      <c r="D63" s="115"/>
      <c r="E63" s="116"/>
      <c r="F63" s="115"/>
      <c r="G63" s="115"/>
      <c r="H63" s="61"/>
    </row>
    <row r="64" spans="1:8">
      <c r="A64" s="61"/>
      <c r="B64" s="114" t="s">
        <v>75</v>
      </c>
      <c r="C64" s="115"/>
      <c r="D64" s="115"/>
      <c r="E64" s="116"/>
      <c r="F64" s="115"/>
      <c r="G64" s="115"/>
      <c r="H64" s="61"/>
    </row>
    <row r="65" spans="1:8">
      <c r="A65" s="61"/>
      <c r="B65" s="115"/>
      <c r="C65" s="115"/>
      <c r="D65" s="115"/>
      <c r="E65" s="116"/>
      <c r="F65" s="115"/>
      <c r="G65" s="115"/>
      <c r="H65" s="61"/>
    </row>
    <row r="66" spans="1:8" ht="15" customHeight="1">
      <c r="A66" s="85"/>
      <c r="B66" s="76" t="s">
        <v>76</v>
      </c>
      <c r="C66" s="176" t="s">
        <v>66</v>
      </c>
      <c r="D66" s="176"/>
      <c r="E66" s="176" t="s">
        <v>65</v>
      </c>
      <c r="F66" s="176"/>
      <c r="G66" s="177"/>
      <c r="H66" s="61"/>
    </row>
    <row r="67" spans="1:8" ht="15.75" thickBot="1">
      <c r="A67" s="85"/>
      <c r="B67" s="117" t="s">
        <v>6</v>
      </c>
      <c r="C67" s="118" t="s">
        <v>118</v>
      </c>
      <c r="D67" s="119"/>
      <c r="E67" s="120" t="s">
        <v>0</v>
      </c>
      <c r="F67" s="135">
        <f>F32</f>
        <v>783380</v>
      </c>
      <c r="G67" s="104"/>
      <c r="H67" s="61"/>
    </row>
    <row r="68" spans="1:8" ht="6.75" customHeight="1">
      <c r="A68" s="85"/>
      <c r="B68" s="98"/>
      <c r="C68" s="98"/>
      <c r="D68" s="99"/>
      <c r="E68" s="72"/>
      <c r="F68" s="61"/>
      <c r="G68" s="99"/>
      <c r="H68" s="61"/>
    </row>
    <row r="69" spans="1:8" ht="15.75" thickBot="1">
      <c r="A69" s="85"/>
      <c r="B69" s="117" t="s">
        <v>40</v>
      </c>
      <c r="C69" s="118" t="s">
        <v>110</v>
      </c>
      <c r="D69" s="119"/>
      <c r="E69" s="120" t="s">
        <v>0</v>
      </c>
      <c r="F69" s="133">
        <f>Data!D13</f>
        <v>5.33E-2</v>
      </c>
      <c r="G69" s="104" t="s">
        <v>1</v>
      </c>
      <c r="H69" s="61"/>
    </row>
    <row r="70" spans="1:8" ht="6.75" customHeight="1">
      <c r="A70" s="85"/>
      <c r="B70" s="121"/>
      <c r="C70" s="122"/>
      <c r="D70" s="123"/>
      <c r="E70" s="124"/>
      <c r="F70" s="125"/>
      <c r="G70" s="99"/>
      <c r="H70" s="61"/>
    </row>
    <row r="71" spans="1:8" ht="15.75" thickBot="1">
      <c r="A71" s="85"/>
      <c r="B71" s="117" t="s">
        <v>41</v>
      </c>
      <c r="C71" s="118" t="s">
        <v>122</v>
      </c>
      <c r="D71" s="119"/>
      <c r="E71" s="120" t="s">
        <v>0</v>
      </c>
      <c r="F71" s="135">
        <f>ROUND(F67*F69/100,2)</f>
        <v>417.54</v>
      </c>
      <c r="G71" s="104"/>
      <c r="H71" s="61"/>
    </row>
    <row r="72" spans="1:8" ht="6.75" customHeight="1">
      <c r="A72" s="85"/>
      <c r="B72" s="98"/>
      <c r="C72" s="98"/>
      <c r="D72" s="99"/>
      <c r="E72" s="72"/>
      <c r="F72" s="61"/>
      <c r="G72" s="99"/>
      <c r="H72" s="61"/>
    </row>
    <row r="73" spans="1:8" ht="15.75" thickBot="1">
      <c r="A73" s="85"/>
      <c r="B73" s="121" t="s">
        <v>42</v>
      </c>
      <c r="C73" s="122" t="s">
        <v>119</v>
      </c>
      <c r="D73" s="123"/>
      <c r="E73" s="124" t="s">
        <v>0</v>
      </c>
      <c r="F73" s="134">
        <f>ROUND(F71*1.08,2)</f>
        <v>450.94</v>
      </c>
      <c r="G73" s="99"/>
      <c r="H73" s="61"/>
    </row>
    <row r="74" spans="1:8" ht="6.75" customHeight="1">
      <c r="A74" s="85"/>
      <c r="B74" s="126"/>
      <c r="C74" s="127"/>
      <c r="D74" s="128"/>
      <c r="E74" s="129"/>
      <c r="F74" s="130"/>
      <c r="G74" s="131"/>
      <c r="H74" s="61"/>
    </row>
    <row r="75" spans="1:8" ht="15.75" thickBot="1">
      <c r="A75" s="85"/>
      <c r="B75" s="117" t="s">
        <v>43</v>
      </c>
      <c r="C75" s="118" t="s">
        <v>120</v>
      </c>
      <c r="D75" s="119"/>
      <c r="E75" s="120" t="s">
        <v>0</v>
      </c>
      <c r="F75" s="133">
        <f>TRUNC(IF(F44=0,0.000001,F73/F44*100),4)</f>
        <v>5.6000000000000001E-2</v>
      </c>
      <c r="G75" s="132" t="s">
        <v>1</v>
      </c>
      <c r="H75" s="61"/>
    </row>
    <row r="76" spans="1:8">
      <c r="A76" s="61"/>
      <c r="B76" s="98"/>
      <c r="C76" s="98"/>
      <c r="D76" s="98"/>
      <c r="E76" s="72"/>
      <c r="F76" s="61"/>
      <c r="G76" s="61"/>
      <c r="H76" s="61"/>
    </row>
    <row r="77" spans="1:8" ht="16.5">
      <c r="A77" s="61"/>
      <c r="B77" s="173" t="s">
        <v>77</v>
      </c>
      <c r="C77" s="173"/>
      <c r="D77" s="173"/>
      <c r="E77" s="173"/>
      <c r="F77" s="173"/>
      <c r="G77" s="173"/>
      <c r="H77" s="61"/>
    </row>
    <row r="78" spans="1:8">
      <c r="A78" s="61"/>
      <c r="B78" s="83" t="s">
        <v>78</v>
      </c>
      <c r="C78" s="73"/>
      <c r="D78" s="73"/>
      <c r="E78" s="79"/>
      <c r="F78" s="73"/>
      <c r="G78" s="73"/>
      <c r="H78" s="61"/>
    </row>
    <row r="79" spans="1:8">
      <c r="A79" s="61"/>
      <c r="B79" s="83" t="s">
        <v>79</v>
      </c>
      <c r="C79" s="73"/>
      <c r="D79" s="73"/>
      <c r="E79" s="79"/>
      <c r="F79" s="73"/>
      <c r="G79" s="73"/>
      <c r="H79" s="61"/>
    </row>
    <row r="80" spans="1:8">
      <c r="A80" s="61"/>
      <c r="B80" s="73"/>
      <c r="C80" s="73"/>
      <c r="D80" s="73"/>
      <c r="E80" s="79"/>
      <c r="F80" s="73"/>
      <c r="G80" s="73"/>
      <c r="H80" s="61"/>
    </row>
    <row r="81" spans="1:8">
      <c r="A81" s="61"/>
      <c r="B81" s="73"/>
      <c r="C81" s="73"/>
      <c r="D81" s="73"/>
      <c r="E81" s="79"/>
      <c r="F81" s="73"/>
      <c r="G81" s="73"/>
      <c r="H81" s="61"/>
    </row>
    <row r="82" spans="1:8">
      <c r="A82" s="61"/>
      <c r="B82" s="181" t="s">
        <v>142</v>
      </c>
      <c r="C82" s="181"/>
      <c r="D82" s="73"/>
      <c r="E82" s="182" t="str">
        <f>Data!D2</f>
        <v>July 22 2025</v>
      </c>
      <c r="F82" s="181"/>
      <c r="G82" s="73"/>
      <c r="H82" s="61"/>
    </row>
    <row r="83" spans="1:8">
      <c r="A83" s="61"/>
      <c r="B83" s="183" t="s">
        <v>81</v>
      </c>
      <c r="C83" s="183"/>
      <c r="D83" s="73"/>
      <c r="E83" s="184" t="s">
        <v>80</v>
      </c>
      <c r="F83" s="184"/>
      <c r="G83" s="73"/>
      <c r="H83" s="61"/>
    </row>
    <row r="84" spans="1:8">
      <c r="A84" s="61"/>
      <c r="B84" s="73"/>
      <c r="C84" s="73"/>
      <c r="D84" s="73"/>
      <c r="E84" s="79"/>
      <c r="F84" s="73"/>
      <c r="G84" s="73"/>
      <c r="H84" s="61"/>
    </row>
    <row r="85" spans="1:8">
      <c r="B85" s="4"/>
      <c r="C85" s="4"/>
      <c r="D85" s="4"/>
      <c r="E85" s="82"/>
      <c r="F85" s="4"/>
      <c r="G85" s="4"/>
    </row>
  </sheetData>
  <sheetProtection algorithmName="SHA-512" hashValue="xygSLd+hca0rISOBuhPLofgUq4LD3ZO4AOdjtavJ7fOvYxRI80PUEzgGwfFkcmYdRyYtzm8mqscGqxEa8h69sA==" saltValue="a11IVeumupUQWcf7fvOSrA==" spinCount="100000" sheet="1" objects="1" scenarios="1"/>
  <mergeCells count="22">
    <mergeCell ref="B82:C82"/>
    <mergeCell ref="E82:F82"/>
    <mergeCell ref="B83:C83"/>
    <mergeCell ref="E83:F83"/>
    <mergeCell ref="B9:C9"/>
    <mergeCell ref="E9:G9"/>
    <mergeCell ref="B14:G14"/>
    <mergeCell ref="E27:G27"/>
    <mergeCell ref="B2:C2"/>
    <mergeCell ref="B3:C3"/>
    <mergeCell ref="B5:C5"/>
    <mergeCell ref="E5:G5"/>
    <mergeCell ref="B6:C6"/>
    <mergeCell ref="E6:G6"/>
    <mergeCell ref="B8:C8"/>
    <mergeCell ref="E8:G8"/>
    <mergeCell ref="B77:G77"/>
    <mergeCell ref="C30:D30"/>
    <mergeCell ref="C42:D42"/>
    <mergeCell ref="B54:G54"/>
    <mergeCell ref="C66:D66"/>
    <mergeCell ref="E66:G66"/>
  </mergeCells>
  <phoneticPr fontId="0" type="noConversion"/>
  <printOptions horizontalCentered="1"/>
  <pageMargins left="0.5" right="0.5" top="0.3" bottom="0.3" header="0.5" footer="0.5"/>
  <pageSetup scale="57"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Summary</vt:lpstr>
      <vt:lpstr>Notice</vt:lpstr>
      <vt:lpstr>Data</vt:lpstr>
      <vt:lpstr>Voter-Approval</vt:lpstr>
      <vt:lpstr>Data!ALL</vt:lpstr>
      <vt:lpstr>Notice!ALL</vt:lpstr>
      <vt:lpstr>'Voter-Approval'!ALL</vt:lpstr>
      <vt:lpstr>ALL</vt:lpstr>
      <vt:lpstr>Data!DATA</vt:lpstr>
      <vt:lpstr>Notice!DATA</vt:lpstr>
      <vt:lpstr>'Voter-Approval'!DATA</vt:lpstr>
      <vt:lpstr>DATA</vt:lpstr>
      <vt:lpstr>Data!Print_Area</vt:lpstr>
      <vt:lpstr>Notice!Print_Area</vt:lpstr>
      <vt:lpstr>Summary!Print_Area</vt:lpstr>
      <vt:lpstr>'Voter-Approval'!Print_Area</vt:lpstr>
    </vt:vector>
  </TitlesOfParts>
  <Company>Travis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Swedbec</dc:creator>
  <cp:lastModifiedBy>Veronica Ellis</cp:lastModifiedBy>
  <cp:lastPrinted>2025-07-19T16:32:52Z</cp:lastPrinted>
  <dcterms:created xsi:type="dcterms:W3CDTF">2002-06-10T21:53:04Z</dcterms:created>
  <dcterms:modified xsi:type="dcterms:W3CDTF">2025-08-07T22:23:37Z</dcterms:modified>
</cp:coreProperties>
</file>